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Прил.3 новое" sheetId="1" r:id="rId1"/>
  </sheets>
  <definedNames>
    <definedName name="_xlnm._FilterDatabase" localSheetId="0" hidden="1">'Прил.3 новое'!$A$18:$G$712</definedName>
    <definedName name="Z_4739F1B8_629E_4911_A516_CBE7309FD785_.wvu.FilterData" localSheetId="0" hidden="1">'Прил.3 новое'!$A$18:$G$712</definedName>
    <definedName name="Z_602708FF_2C0D_4423_A41F_A0DAD053BCB9_.wvu.FilterData" localSheetId="0" hidden="1">'Прил.3 новое'!$A$18:$G$712</definedName>
    <definedName name="Z_858EF935_9412_49EF_81B0_F8CE77DDB678_.wvu.FilterData" localSheetId="0" hidden="1">'Прил.3 новое'!$A$18:$G$712</definedName>
    <definedName name="Z_858EF935_9412_49EF_81B0_F8CE77DDB678_.wvu.PrintArea" localSheetId="0" hidden="1">'Прил.3 новое'!$A$1:$G$712</definedName>
    <definedName name="Z_858EF935_9412_49EF_81B0_F8CE77DDB678_.wvu.PrintTitles" localSheetId="0" hidden="1">'Прил.3 новое'!$18:$18</definedName>
    <definedName name="Z_93FC2DE2_8935_4E50_BFC5_18187CAC2303_.wvu.FilterData" localSheetId="0" hidden="1">'Прил.3 новое'!$A$18:$G$712</definedName>
    <definedName name="Z_D0485094_6CEC_4C5E_AB0A_25AE40B80192_.wvu.FilterData" localSheetId="0" hidden="1">'Прил.3 новое'!$A$18:$G$712</definedName>
    <definedName name="Z_E1A64AA6_FE7B_435E_A2C2_7EDB8F67314E_.wvu.FilterData" localSheetId="0" hidden="1">'Прил.3 новое'!$A$18:$G$712</definedName>
    <definedName name="Z_E1A64AA6_FE7B_435E_A2C2_7EDB8F67314E_.wvu.PrintTitles" localSheetId="0" hidden="1">'Прил.3 новое'!$18:$18</definedName>
    <definedName name="Z_E29607FC_896B_4EBF_BC37_379DE748C961_.wvu.FilterData" localSheetId="0" hidden="1">'Прил.3 новое'!$A$18:$G$712</definedName>
    <definedName name="_xlnm.Print_Area" localSheetId="0">'Прил.3 новое'!$A$1:$G$712</definedName>
  </definedNames>
  <calcPr fullCalcOnLoad="1"/>
</workbook>
</file>

<file path=xl/sharedStrings.xml><?xml version="1.0" encoding="utf-8"?>
<sst xmlns="http://schemas.openxmlformats.org/spreadsheetml/2006/main" count="3904" uniqueCount="437">
  <si>
    <t>Обеспечение предоставления гражданам субсидий на оплату жилого помещения и коммунальных услуг</t>
  </si>
  <si>
    <t xml:space="preserve">Содержание и обеспечение деятельности учреждений, обеспечивающих предоставление услуг в сфере здравоохранения (оказание муниципальных услуг) </t>
  </si>
  <si>
    <t>Центральный аппарат (обеспечение полномочий в сфере здравоохранения)</t>
  </si>
  <si>
    <t>Расходы на содержание и обеспечение деятельности центров, станций и отделений переливания крови (содержание имущества, необходимого на оказание муниципальных услуг)</t>
  </si>
  <si>
    <t>Приложение № 3</t>
  </si>
  <si>
    <t>Иные межбюджетные трансферты</t>
  </si>
  <si>
    <t>810</t>
  </si>
  <si>
    <t>Ведомственная структура расходов бюджета Сергиево-Посадского муниципального района на 2014 год</t>
  </si>
  <si>
    <t>Фонд оплаты труда муниципальных органов и взносы по обязательному социальному страхованию</t>
  </si>
  <si>
    <t>730</t>
  </si>
  <si>
    <t>9500100</t>
  </si>
  <si>
    <t>9500000</t>
  </si>
  <si>
    <t>Руководство и управление в сфере установленных функций органов государственной власти Московской области</t>
  </si>
  <si>
    <t>9500901</t>
  </si>
  <si>
    <t>9500400</t>
  </si>
  <si>
    <t>9500497</t>
  </si>
  <si>
    <t>9500498</t>
  </si>
  <si>
    <t>9500499</t>
  </si>
  <si>
    <t>9500501</t>
  </si>
  <si>
    <t>0326068</t>
  </si>
  <si>
    <t>02Б6069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</si>
  <si>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</si>
  <si>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</si>
  <si>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</si>
  <si>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</si>
  <si>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Подпрограмма "Профилактика преступлений и иных правонарушений"</t>
  </si>
  <si>
    <t>Подпрограмма  "Профилактика наркомании, токсикомании и алкоголизма"</t>
  </si>
  <si>
    <t>Подпрогамма  "Профилактика экстремизма и терроризма"</t>
  </si>
  <si>
    <t>Иные бюджетные ассигнования</t>
  </si>
  <si>
    <t>800</t>
  </si>
  <si>
    <t>9900060</t>
  </si>
  <si>
    <t>Оценка имущества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</si>
  <si>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</si>
  <si>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</si>
  <si>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</si>
  <si>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</si>
  <si>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Иная закупки товаров, работ и услуг для обеспечения муниципальных нужд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</si>
  <si>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пожарами, на 2014 год</t>
  </si>
  <si>
    <t>0866023</t>
  </si>
  <si>
    <t>Муниципальные программы</t>
  </si>
  <si>
    <t>Муниципальная программа "Профилактика преступлений и иных правонарушений  на территории Сергиево-Посадского муниципального района на 2014-2016 годы"</t>
  </si>
  <si>
    <t xml:space="preserve">Исполнение судебных актов </t>
  </si>
  <si>
    <t>830</t>
  </si>
  <si>
    <t>Расходы на обеспечение деятельности (оказание услуг) государственных учреждений</t>
  </si>
  <si>
    <t>Другие расходы на содержание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</si>
  <si>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</si>
  <si>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</si>
  <si>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</si>
  <si>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</si>
  <si>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Другие расходы в области национальной экономики</t>
  </si>
  <si>
    <t>Муниципальная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2014-2016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</si>
  <si>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</si>
  <si>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</si>
  <si>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Субсидии юридическим лицам (кроме некоммерческих организаций), индивидуальным предпринимателям, физическим лицам</t>
  </si>
  <si>
    <t>0316211</t>
  </si>
  <si>
    <t>0316212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</si>
  <si>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</t>
  </si>
  <si>
    <t>Субвенция на  финансовое обеспечение  получениями гражданами дошкольного образования в частных   дошкольных образовательных организациях в Московской области</t>
  </si>
  <si>
    <t>Подпрограмма I "Развитие дошкольного образования, в том числе сокращение очередности в дошкольных образовательных учреждениях"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</si>
  <si>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</si>
  <si>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</si>
  <si>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</si>
  <si>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0320000</t>
  </si>
  <si>
    <t>0326220</t>
  </si>
  <si>
    <t>0326221</t>
  </si>
  <si>
    <t>0326222</t>
  </si>
  <si>
    <t>0326223</t>
  </si>
  <si>
    <t>0326224</t>
  </si>
  <si>
    <t>0326225</t>
  </si>
  <si>
    <t>0330000</t>
  </si>
  <si>
    <t>Субвенция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организациях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</si>
  <si>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</si>
  <si>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Субсидии некоммерческим организациям (за исключением муниципальных учреждений)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</si>
  <si>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</si>
  <si>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</si>
  <si>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</si>
  <si>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</si>
  <si>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</si>
  <si>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</si>
  <si>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</si>
  <si>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</si>
  <si>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Прочая закупка для муниципальных нужд</t>
  </si>
  <si>
    <t>Обеспечение деятельности бюджетных  подведомственных учреждений</t>
  </si>
  <si>
    <t>Развитие сети образовательных учреждений путем проектирования и строительства общеобразовательных школ</t>
  </si>
  <si>
    <t>Подпрограмма III "Развитие дополнительного образования, системы воспитания и социализации детей и подростков"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</si>
  <si>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</t>
  </si>
  <si>
    <t>0346250</t>
  </si>
  <si>
    <t>0340000</t>
  </si>
  <si>
    <t>0349059</t>
  </si>
  <si>
    <t>Подпрограмма IV " Создание условий для реализации полномочий управления образования администрации Сергиево-Посадского муниципального района "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</si>
  <si>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</si>
  <si>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</si>
  <si>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2014-2016 годы и с прогнозом до 2020 года"</t>
  </si>
  <si>
    <t>Муниципальная программа "Создание условий для развития туризма в Сергиево-Посадском муниципальном районе на 2014-2016 годы"</t>
  </si>
  <si>
    <t>Целевые программы</t>
  </si>
  <si>
    <t>Муниципальная программа "Газификация сельских населенных пунктов Сергиево-Посадского муниципального района Московской области на 2014-2017 годы"</t>
  </si>
  <si>
    <t>0410000</t>
  </si>
  <si>
    <t>Субвенция Обеспечение предоставления гражданам субсидий на оплату жилого помещения и коммунальных услуг</t>
  </si>
  <si>
    <t>0416142</t>
  </si>
  <si>
    <t>Обеспечение деятельности телерадиокомпаний и телеорганизаций</t>
  </si>
  <si>
    <t>Обеспечение деятельности издательств</t>
  </si>
  <si>
    <t>0126207</t>
  </si>
  <si>
    <t>Субсидии бюджетным учредениям</t>
  </si>
  <si>
    <t>Субвенция на социальную поддержку беременных женщин,кормящих матерей, детей в возрасте до трех лет, а таке детей-сирот и детей, оставшихся без попечения родителей, находящихся в лечебно-профилактических учреждениях</t>
  </si>
  <si>
    <t>0136208</t>
  </si>
  <si>
    <t>Муниципальная программа "Развитие здравоохранения в Сергиево-Посадском муниципальном районе на 2014-2016 годы"</t>
  </si>
  <si>
    <t>Субсидии автономным учреждениям</t>
  </si>
  <si>
    <t>620</t>
  </si>
  <si>
    <t>Расходы на выплаты персоналу муниципальных органов</t>
  </si>
  <si>
    <t>120</t>
  </si>
  <si>
    <t>Учреждения, обеспечивающие предоставление услуг в сфере здравоохранения("ЦМП")</t>
  </si>
  <si>
    <t>Муниципальная программа "Кадровое обеспечение муниципальных учреждений здравоохранения Сергиево-Посадского муниципального района на период 2014-2016 годы"</t>
  </si>
  <si>
    <t>Подпрограмма 1 "Привлечение молодежи для работы в системе здравоохранения района"</t>
  </si>
  <si>
    <t>Подпрограмма 4 "Социальные гарантии медицинским работникам"</t>
  </si>
  <si>
    <t>300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</si>
  <si>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</si>
  <si>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</si>
  <si>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</si>
  <si>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9900000</t>
  </si>
  <si>
    <t>9900104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</si>
  <si>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2014-2020 годы"</t>
  </si>
  <si>
    <t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</t>
  </si>
  <si>
    <t>0936082</t>
  </si>
  <si>
    <t>Подпрограмма "Дошкольное образование"</t>
  </si>
  <si>
    <t>0310000</t>
  </si>
  <si>
    <t>Субвенция на выплаты компенсации части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</si>
  <si>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0316214</t>
  </si>
  <si>
    <t>Субвенция на обеспечение предоставления гражданам субсидий на оплату жилого помещения и коммунальных услуг</t>
  </si>
  <si>
    <t>0416141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</si>
  <si>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2014-2016 годы"</t>
  </si>
  <si>
    <t>Капитальные вложения в объекты недвижимого имущества муниципальной собственности</t>
  </si>
  <si>
    <t>400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</si>
  <si>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2014–2016 годов"</t>
  </si>
  <si>
    <t>Подпрограмма I "Развитие библиотечного дела"</t>
  </si>
  <si>
    <t xml:space="preserve">Субсидии бюджетным учреждениям </t>
  </si>
  <si>
    <t>Мероприятия в сфере культуры и кинематографии, в том числе комплектование книжных фондов</t>
  </si>
  <si>
    <t>Подпрограмма II "Развитие досуговой деятельности, народного творчества и профессионального искусства"</t>
  </si>
  <si>
    <t>Мероприятия с сфере культуры и кинематографии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</si>
  <si>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</si>
  <si>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</si>
  <si>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</si>
  <si>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Мероприятия с сфере культуры и кинематографии управления по культуре, спорту и делам молодежи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</si>
  <si>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</si>
  <si>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</si>
  <si>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</si>
  <si>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Муниципальная  программа  "Молодое поколение  Сергиево-Посадского муниципального района  на 2014-2016 годы"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</si>
  <si>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</si>
  <si>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</si>
  <si>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Подпрограмма II "Организация и осуществление мероприятий межпоселенческого характера по работе с детьми и молодежью"</t>
  </si>
  <si>
    <t>0300000</t>
  </si>
  <si>
    <t>1300000</t>
  </si>
  <si>
    <t xml:space="preserve">Физическая культура 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</si>
  <si>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2014 -2016 годы"</t>
  </si>
  <si>
    <t>Подпрограмма I "Развитие физической культуры и спорта бюджетных учреждений"</t>
  </si>
  <si>
    <t>Мероприятия в сфере физической культуры и спорта</t>
  </si>
  <si>
    <t>Подпрограмма II "Развитие физической культуры и спорта бюджетных учреждений дополнительного образования"</t>
  </si>
  <si>
    <t>Подпрограмма III "Проведение мероприятий физической культуры и спорта управлением по культуре, спорту и делам молодежи"</t>
  </si>
  <si>
    <t>Подпрограмма IV "Проектирование и строительство физкультурно-оздоровительных комплексов"</t>
  </si>
  <si>
    <t xml:space="preserve">Бюджетные инвестиции </t>
  </si>
  <si>
    <t>440</t>
  </si>
  <si>
    <t>Муниципальная программа Сергиево-Посадского муниципального района "Обеспечение жильем молодых семей в Сергиево-Посадском муниципальном районе на 2014-2016 годы"</t>
  </si>
  <si>
    <t>Муниципальная программа "О поддержке отдельных категорий граждан при улучшении ими жилищных условий с использованием ипотечных жилищных кредитов на 2014-2024 годы"</t>
  </si>
  <si>
    <t>Муниципальная программа "Улучшение жилищных условий семей, имеющих семь и более детей в Сергиево-Посадском муниципальном районе на 2014-2016 годы"</t>
  </si>
  <si>
    <t>Непрограммные расходы бюджета</t>
  </si>
  <si>
    <t>Прочая закупка товаров, работ и услуг для обеспечения муниципальных нужд</t>
  </si>
  <si>
    <t xml:space="preserve">Фонд оплаты труда казенных учреждений и взносы по обязательному социальному страхованию </t>
  </si>
  <si>
    <t>Иные пенсии, социальные доплаты к пенсиям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</si>
  <si>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</si>
  <si>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</si>
  <si>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</si>
  <si>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Раздел</t>
  </si>
  <si>
    <t>Подраздел</t>
  </si>
  <si>
    <t>Сумма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</si>
  <si>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</si>
  <si>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</si>
  <si>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</si>
  <si>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</si>
  <si>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</si>
  <si>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</si>
  <si>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</si>
  <si>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</si>
  <si>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</si>
  <si>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</si>
  <si>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</si>
  <si>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</si>
  <si>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</si>
  <si>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</si>
  <si>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</si>
  <si>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</si>
  <si>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</si>
  <si>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</si>
  <si>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Доплаты к пенсиям государственных служащих субъектов Российской Федерации и муниципальных служащих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</si>
  <si>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</si>
  <si>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</si>
  <si>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</si>
  <si>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Руководитель контрольно-счетной палаты муниципального образования и его заместители</t>
  </si>
  <si>
    <t>Другие вопросы в области национальной безопасности и правоохранительной деятельности</t>
  </si>
  <si>
    <t>Прочие расходы на обеспечение деятельности центрального аппарата</t>
  </si>
  <si>
    <t>Закупка товаров, работ и услуг в сфере информационно-коммуникационных технологий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</si>
  <si>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</si>
  <si>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</si>
  <si>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</si>
  <si>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</si>
  <si>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Прочие расходы на обеспечение  деятельности центрального аппарата</t>
  </si>
  <si>
    <t>Высшее и послевузовское профессиональное образование</t>
  </si>
  <si>
    <t>929</t>
  </si>
  <si>
    <t>930</t>
  </si>
  <si>
    <t>931</t>
  </si>
  <si>
    <t>932</t>
  </si>
  <si>
    <t>Реализация государственных функций, связанных с общегосударственным управлением</t>
  </si>
  <si>
    <t>Межбюджетные трансферты бюджетам субъектов Российской Федерации и муниципальных образований общего характера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</si>
  <si>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</si>
  <si>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</si>
  <si>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</si>
  <si>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</si>
  <si>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</si>
  <si>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</si>
  <si>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</si>
  <si>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</si>
  <si>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</si>
  <si>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</si>
  <si>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</si>
  <si>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</si>
  <si>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Проведение массовых и общественных мероприятий</t>
  </si>
  <si>
    <t>Учреждения по внешкольной работе с детьми</t>
  </si>
  <si>
    <t>Детские дома</t>
  </si>
  <si>
    <t>Телевидение и радиовещание</t>
  </si>
  <si>
    <t>Периодическая печать и издательства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</si>
  <si>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</si>
  <si>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</si>
  <si>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</si>
  <si>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</si>
  <si>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</si>
  <si>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</si>
  <si>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</si>
  <si>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0000000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</si>
  <si>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</si>
  <si>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</si>
  <si>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Мероприятия по гражданской обороне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</si>
  <si>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</si>
  <si>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</si>
  <si>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</si>
  <si>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</si>
  <si>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</si>
  <si>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</si>
  <si>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</si>
  <si>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</si>
  <si>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</si>
  <si>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Больницы, клиники, госпитали, медико-санитарные части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</si>
  <si>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</si>
  <si>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</si>
  <si>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</si>
  <si>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</si>
  <si>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</si>
  <si>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</si>
  <si>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</si>
  <si>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</si>
  <si>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</si>
  <si>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Иные безвозмездные и безвозвратные перечисления</t>
  </si>
  <si>
    <t>Глава муниципального образования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</si>
  <si>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</si>
  <si>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</si>
  <si>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Доплаты к пенсиям, дополнильное пенсионное обеспечение</t>
  </si>
  <si>
    <t>Социальная помощь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</si>
  <si>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</si>
  <si>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</si>
  <si>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</si>
  <si>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</si>
  <si>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</si>
  <si>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</si>
  <si>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</si>
  <si>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</si>
  <si>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</si>
  <si>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</si>
  <si>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Муниципальное учреждение Сергиево-Посадский районный Совет депутатов</t>
  </si>
  <si>
    <t>Финансовое управление администрации Сергиево-Посадского муниципального района Московской области</t>
  </si>
  <si>
    <t>Стационарная медицинская помощь</t>
  </si>
  <si>
    <t>Амбулаторная помощь</t>
  </si>
  <si>
    <t>Центры,станции и отделения переливания крови</t>
  </si>
  <si>
    <t>Заготовка,переработка, хранение и обеспечение безопасности донорской крови и ее компонентов</t>
  </si>
  <si>
    <t>Скорая медицинская помощь</t>
  </si>
  <si>
    <t>Социальные выплаты гражданам, кроме публичных нормативных социальных выплат</t>
  </si>
  <si>
    <t>320</t>
  </si>
  <si>
    <t>Уплата налога на имущество организаций и земельного налога</t>
  </si>
  <si>
    <t>Уплата прочих налогов, сборов и иных платежей</t>
  </si>
  <si>
    <t>Обеспечение проведение выборов и референдумов</t>
  </si>
  <si>
    <t>Проведение выборов и референдумов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</si>
  <si>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</si>
  <si>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</si>
  <si>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Коммунальное хозяйство</t>
  </si>
  <si>
    <t>000</t>
  </si>
  <si>
    <t>Содержание и обеспечение деятельности поликлинник, амбулаторий, диагностических центров (оказание муниципальных услуг)</t>
  </si>
  <si>
    <t>Бюджетные инвестиции</t>
  </si>
  <si>
    <t>410</t>
  </si>
  <si>
    <t>Мероприятия по предупреждению и ликвидации последствий чрезвычайных ситуаций и стихийных бедствий</t>
  </si>
  <si>
    <t>9900218</t>
  </si>
  <si>
    <t>9900219</t>
  </si>
  <si>
    <t>Мероприятия по землеустройству и землепользованию</t>
  </si>
  <si>
    <t>9900300</t>
  </si>
  <si>
    <t>Выполнение кадастровых работ на земельные участки и объекты недвижимости</t>
  </si>
  <si>
    <t>9900338</t>
  </si>
  <si>
    <t>9900500</t>
  </si>
  <si>
    <t>9909059</t>
  </si>
  <si>
    <t>0317777</t>
  </si>
  <si>
    <t>0318881</t>
  </si>
  <si>
    <t>0318882</t>
  </si>
  <si>
    <t>0318883</t>
  </si>
  <si>
    <t>0327759</t>
  </si>
  <si>
    <t>0327777</t>
  </si>
  <si>
    <t>0328881</t>
  </si>
  <si>
    <t>0328882</t>
  </si>
  <si>
    <t>0328883</t>
  </si>
  <si>
    <t>0327059</t>
  </si>
  <si>
    <t>0338881</t>
  </si>
  <si>
    <t>0338882</t>
  </si>
  <si>
    <t>0347059</t>
  </si>
  <si>
    <t>0347777</t>
  </si>
  <si>
    <t>0348881</t>
  </si>
  <si>
    <t>0808888</t>
  </si>
  <si>
    <t>0818881</t>
  </si>
  <si>
    <t>0828881</t>
  </si>
  <si>
    <t>0838881</t>
  </si>
  <si>
    <t>9900200</t>
  </si>
  <si>
    <t>0708888</t>
  </si>
  <si>
    <t>9900105</t>
  </si>
  <si>
    <t>0608888</t>
  </si>
  <si>
    <t>9909959</t>
  </si>
  <si>
    <t>Реализация государственных функций в области национальной экономики</t>
  </si>
  <si>
    <t>9900340</t>
  </si>
  <si>
    <t>9900341</t>
  </si>
  <si>
    <t>Расходы на транспортные услуги на проведение мероприятий</t>
  </si>
  <si>
    <t>9900342</t>
  </si>
  <si>
    <t>Расходы на демонтаж рекламных конструкций</t>
  </si>
  <si>
    <t>9900343</t>
  </si>
  <si>
    <t>0328886</t>
  </si>
  <si>
    <t>1508888</t>
  </si>
  <si>
    <t>1218888</t>
  </si>
  <si>
    <t>1008888</t>
  </si>
  <si>
    <t>0207777</t>
  </si>
  <si>
    <t>0217777</t>
  </si>
  <si>
    <t>0217771</t>
  </si>
  <si>
    <t>0227777</t>
  </si>
  <si>
    <t>0227771</t>
  </si>
  <si>
    <t>0228882</t>
  </si>
  <si>
    <t>0237771</t>
  </si>
  <si>
    <t>0248881</t>
  </si>
  <si>
    <t>0108882</t>
  </si>
  <si>
    <t>1708888</t>
  </si>
  <si>
    <t>1718881</t>
  </si>
  <si>
    <t>1748881</t>
  </si>
  <si>
    <t>2008888</t>
  </si>
  <si>
    <t>1908888</t>
  </si>
  <si>
    <t>0507777</t>
  </si>
  <si>
    <t>0517771</t>
  </si>
  <si>
    <t>0538881</t>
  </si>
  <si>
    <t>0527771</t>
  </si>
  <si>
    <t>0548886</t>
  </si>
  <si>
    <t>9909999</t>
  </si>
  <si>
    <t xml:space="preserve">Субсидии автономным учреждениям </t>
  </si>
  <si>
    <t>9900700</t>
  </si>
  <si>
    <t>Выравнивание бюджетной обеспеченности муниципальных районов Московской области для осуществления ими полномочий по решению вопросов местного значения</t>
  </si>
  <si>
    <t>Иные дотации</t>
  </si>
  <si>
    <t xml:space="preserve">Дотации </t>
  </si>
  <si>
    <t>Прочие межбюджетные трансферты  общего характера</t>
  </si>
  <si>
    <t xml:space="preserve">Межбюджетные трансферты </t>
  </si>
  <si>
    <t>Реализация мероприятий по социальной поддержки  инвалидов</t>
  </si>
  <si>
    <t>Реализация мероприятий по социальной поддержки  детей-инвалидов</t>
  </si>
  <si>
    <t>0250498</t>
  </si>
  <si>
    <t>0250000</t>
  </si>
  <si>
    <t>0250497</t>
  </si>
  <si>
    <t>0250499</t>
  </si>
  <si>
    <t>0237777</t>
  </si>
  <si>
    <t>9901959</t>
  </si>
  <si>
    <t>Расходы на обеспечение деятельности (оказание услуг) казенных учреждений</t>
  </si>
  <si>
    <t>9900103</t>
  </si>
  <si>
    <t>1101759</t>
  </si>
  <si>
    <t>0321759</t>
  </si>
  <si>
    <t>1317777</t>
  </si>
  <si>
    <t>1317771</t>
  </si>
  <si>
    <t>1328881</t>
  </si>
  <si>
    <t>0340497</t>
  </si>
  <si>
    <t>0340498</t>
  </si>
  <si>
    <t>0340499</t>
  </si>
  <si>
    <t>0318884</t>
  </si>
  <si>
    <t>0318885</t>
  </si>
  <si>
    <t>0328885</t>
  </si>
  <si>
    <t>0100498</t>
  </si>
  <si>
    <t>9900106</t>
  </si>
  <si>
    <t>5017777</t>
  </si>
  <si>
    <t>0517777</t>
  </si>
  <si>
    <t>0327772</t>
  </si>
  <si>
    <t>0327773</t>
  </si>
  <si>
    <t>0327774</t>
  </si>
  <si>
    <t>9900800</t>
  </si>
  <si>
    <t>0527777</t>
  </si>
  <si>
    <t>Софинансирование муниципальных учреждений -победителей конкурсов</t>
  </si>
  <si>
    <t xml:space="preserve"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за счет средств местного бюджета    </t>
  </si>
  <si>
    <t>Муниципальная программа Сергиево-Посадского муниципального района "Охрана окружающей среды в Сергиево-Посадском муниципальном районе 2014-2016 годы"</t>
  </si>
  <si>
    <t>0327775</t>
  </si>
  <si>
    <t>0337777</t>
  </si>
  <si>
    <t>Расходы на обеспечение деятельности (оказание услуг) муниципальных учреждений</t>
  </si>
  <si>
    <t>1101000</t>
  </si>
  <si>
    <t>0257759</t>
  </si>
  <si>
    <t>Расходы на содержание учреждений по внешкольной работе с детьми</t>
  </si>
  <si>
    <t>Обеспечение деятельности библиотек</t>
  </si>
  <si>
    <t xml:space="preserve">Обеспечение деятельности учреждений культуры </t>
  </si>
  <si>
    <t>Субвенция на организацию оказания медицинской помощи на территории муниципальных образований</t>
  </si>
  <si>
    <t>700</t>
  </si>
  <si>
    <t>1108888</t>
  </si>
  <si>
    <t>9900600</t>
  </si>
  <si>
    <t>Субвенция на обеспечение жилыми помещениями  отдельных категорий ветеранов, предусмотренных частью 1 статьи 1 Закона МО № 125/2006-ОЗ"Об обеспечении жилыми помещениями за счет средств федерального бюджета отдельных категорий ветеранов, инвалидов и семей, имеющих детей инвалидов</t>
  </si>
  <si>
    <t>0985134</t>
  </si>
  <si>
    <t>Иные выплаты населению</t>
  </si>
  <si>
    <t>360</t>
  </si>
  <si>
    <t>Субвенция на обеспечение жилыми помещениями  отдельных категорий ветеранов, предусмотренных частью 2 статьи 1 Закона МО № 125/2006-ОЗ"Об обеспечении жилыми помещениями за счет средств федерального бюджета отдельных категорий ветеранов, инвалидов и семей, имеющих детей инвалидов</t>
  </si>
  <si>
    <t>0985135</t>
  </si>
  <si>
    <t>0100499</t>
  </si>
  <si>
    <t>0100490</t>
  </si>
  <si>
    <t>Стипендии</t>
  </si>
  <si>
    <t>340</t>
  </si>
  <si>
    <t>Субсидия на внедрение современных образовательных технологий</t>
  </si>
  <si>
    <t>0326228</t>
  </si>
  <si>
    <t>0908888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</si>
  <si>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</si>
  <si>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</si>
  <si>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Субсидия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</si>
  <si>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0326234</t>
  </si>
  <si>
    <t>от 18.12.2013 № 43/2-МЗ</t>
  </si>
  <si>
    <t>Приложение №3</t>
  </si>
  <si>
    <t>Укрепление материально-технической базы библиотек</t>
  </si>
  <si>
    <t>0218882</t>
  </si>
  <si>
    <t>Развертывание системы обеспечения вызова экстренных оперативных служб по единому номеру "112"(Система -112)</t>
  </si>
  <si>
    <t>Субсидия на разработку проектно-сметной документации на капитальный ремонт гидротехнических сооружений, находящихся в муниципальной собственности, и бесхозяйных гидротехнических сооружений</t>
  </si>
  <si>
    <t>0700014</t>
  </si>
  <si>
    <t xml:space="preserve">Субсидия  на проектирование и строительство физкультурно-оздоровительных комплексов </t>
  </si>
  <si>
    <t>0516413</t>
  </si>
  <si>
    <t>от 26.02.2014 № 46/2-МЗ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</si>
</sst>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</numFmts>
  <fonts count="46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6" fontId="0" fillId="0" borderId="10" xfId="0" applyNumberFormat="1" applyFont="1" applyBorder="1" applyAlignment="1">
      <alignment wrapText="1"/>
    </xf>
    <xf numFmtId="166" fontId="0" fillId="0" borderId="10" xfId="0" applyNumberFormat="1" applyBorder="1" applyAlignment="1">
      <alignment/>
    </xf>
    <xf numFmtId="166" fontId="0" fillId="0" borderId="10" xfId="0" applyNumberFormat="1" applyBorder="1" applyAlignment="1">
      <alignment wrapText="1"/>
    </xf>
    <xf numFmtId="166" fontId="1" fillId="0" borderId="10" xfId="0" applyNumberFormat="1" applyFont="1" applyBorder="1" applyAlignment="1">
      <alignment wrapText="1"/>
    </xf>
    <xf numFmtId="166" fontId="1" fillId="0" borderId="10" xfId="0" applyNumberFormat="1" applyFont="1" applyBorder="1" applyAlignment="1">
      <alignment wrapText="1"/>
    </xf>
    <xf numFmtId="166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left"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/>
    </xf>
    <xf numFmtId="0" fontId="0" fillId="0" borderId="11" xfId="0" applyNumberForma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2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166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66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66" fontId="8" fillId="0" borderId="10" xfId="0" applyNumberFormat="1" applyFont="1" applyBorder="1" applyAlignment="1">
      <alignment wrapText="1"/>
    </xf>
    <xf numFmtId="166" fontId="0" fillId="0" borderId="10" xfId="0" applyNumberFormat="1" applyFont="1" applyBorder="1" applyAlignment="1">
      <alignment/>
    </xf>
    <xf numFmtId="166" fontId="0" fillId="0" borderId="12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166" fontId="0" fillId="0" borderId="12" xfId="0" applyNumberFormat="1" applyBorder="1" applyAlignment="1">
      <alignment wrapText="1"/>
    </xf>
    <xf numFmtId="49" fontId="0" fillId="0" borderId="12" xfId="0" applyNumberFormat="1" applyFill="1" applyBorder="1" applyAlignment="1">
      <alignment horizontal="center" wrapText="1"/>
    </xf>
    <xf numFmtId="166" fontId="0" fillId="0" borderId="12" xfId="0" applyNumberFormat="1" applyFont="1" applyFill="1" applyBorder="1" applyAlignment="1">
      <alignment wrapText="1"/>
    </xf>
    <xf numFmtId="49" fontId="0" fillId="0" borderId="13" xfId="0" applyNumberFormat="1" applyBorder="1" applyAlignment="1">
      <alignment horizontal="center" wrapText="1"/>
    </xf>
    <xf numFmtId="166" fontId="0" fillId="0" borderId="13" xfId="0" applyNumberFormat="1" applyFont="1" applyBorder="1" applyAlignment="1">
      <alignment wrapText="1"/>
    </xf>
    <xf numFmtId="166" fontId="0" fillId="0" borderId="12" xfId="0" applyNumberFormat="1" applyFont="1" applyBorder="1" applyAlignment="1">
      <alignment/>
    </xf>
    <xf numFmtId="49" fontId="0" fillId="0" borderId="11" xfId="0" applyNumberFormat="1" applyBorder="1" applyAlignment="1">
      <alignment horizontal="left" wrapText="1"/>
    </xf>
    <xf numFmtId="49" fontId="2" fillId="0" borderId="11" xfId="0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49" fontId="2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3" fontId="0" fillId="0" borderId="12" xfId="0" applyNumberForma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166" fontId="7" fillId="0" borderId="12" xfId="0" applyNumberFormat="1" applyFont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1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166" fontId="2" fillId="0" borderId="10" xfId="0" applyNumberFormat="1" applyFont="1" applyBorder="1" applyAlignment="1">
      <alignment wrapText="1"/>
    </xf>
    <xf numFmtId="166" fontId="2" fillId="0" borderId="13" xfId="0" applyNumberFormat="1" applyFont="1" applyBorder="1" applyAlignment="1">
      <alignment wrapText="1"/>
    </xf>
    <xf numFmtId="164" fontId="9" fillId="0" borderId="10" xfId="0" applyNumberFormat="1" applyFont="1" applyBorder="1" applyAlignment="1">
      <alignment wrapText="1"/>
    </xf>
    <xf numFmtId="49" fontId="10" fillId="0" borderId="11" xfId="0" applyNumberFormat="1" applyFont="1" applyFill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166" fontId="2" fillId="0" borderId="10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49" fontId="0" fillId="0" borderId="13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166" fontId="0" fillId="0" borderId="12" xfId="0" applyNumberFormat="1" applyFill="1" applyBorder="1" applyAlignment="1">
      <alignment wrapText="1"/>
    </xf>
    <xf numFmtId="0" fontId="4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4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712"/>
  <sheetViews>
    <sheetView tabSelected="1" view="pageBreakPreview" zoomScaleSheetLayoutView="100" zoomScalePageLayoutView="0" workbookViewId="0" topLeftCell="A681">
      <selection activeCell="M27" sqref="M27"/>
    </sheetView>
  </sheetViews>
  <sheetFormatPr defaultColWidth="9.00390625" defaultRowHeight="12.75"/>
  <cols>
    <col min="1" max="1" width="48.875" style="0" customWidth="1"/>
    <col min="2" max="2" width="11.00390625" style="0" customWidth="1"/>
    <col min="4" max="4" width="11.125" style="0" customWidth="1"/>
    <col min="7" max="7" width="16.375" style="0" customWidth="1"/>
  </cols>
  <sheetData>
    <row r="1" spans="5:7" ht="15.75">
      <c r="E1" s="22" t="s">
        <v>4</v>
      </c>
      <c r="F1" s="22"/>
      <c r="G1" s="22"/>
    </row>
    <row r="2" spans="5:7" ht="15.75">
      <c r="E2" s="22" t="s">
        <v>270</v>
      </c>
      <c r="F2" s="22"/>
      <c r="G2" s="22"/>
    </row>
    <row r="3" spans="5:7" ht="15.75">
      <c r="E3" s="22" t="s">
        <v>271</v>
      </c>
      <c r="F3" s="22"/>
      <c r="G3" s="22"/>
    </row>
    <row r="4" spans="5:7" ht="15.75">
      <c r="E4" s="22" t="s">
        <v>272</v>
      </c>
      <c r="F4" s="22"/>
      <c r="G4" s="22"/>
    </row>
    <row r="5" spans="5:7" ht="15.75">
      <c r="E5" s="22" t="s">
        <v>273</v>
      </c>
      <c r="F5" s="22"/>
      <c r="G5" s="22"/>
    </row>
    <row r="6" spans="5:7" ht="15.75">
      <c r="E6" s="22" t="s">
        <v>436</v>
      </c>
      <c r="F6" s="22"/>
      <c r="G6" s="22"/>
    </row>
    <row r="7" spans="5:7" ht="15.75">
      <c r="E7" s="22"/>
      <c r="F7" s="22"/>
      <c r="G7" s="22"/>
    </row>
    <row r="8" spans="5:7" ht="15.75" customHeight="1">
      <c r="E8" s="121" t="s">
        <v>428</v>
      </c>
      <c r="F8" s="121"/>
      <c r="G8" s="121"/>
    </row>
    <row r="9" spans="5:7" ht="15.75" customHeight="1">
      <c r="E9" s="121" t="s">
        <v>270</v>
      </c>
      <c r="F9" s="121"/>
      <c r="G9" s="121"/>
    </row>
    <row r="10" spans="5:7" ht="15.75" customHeight="1">
      <c r="E10" s="121" t="s">
        <v>271</v>
      </c>
      <c r="F10" s="121"/>
      <c r="G10" s="121"/>
    </row>
    <row r="11" spans="5:7" ht="15.75">
      <c r="E11" s="124" t="s">
        <v>272</v>
      </c>
      <c r="F11" s="124"/>
      <c r="G11" s="124"/>
    </row>
    <row r="12" spans="5:7" ht="15.75" customHeight="1">
      <c r="E12" s="121" t="s">
        <v>273</v>
      </c>
      <c r="F12" s="121"/>
      <c r="G12" s="121"/>
    </row>
    <row r="13" spans="5:7" ht="15.75">
      <c r="E13" s="124" t="s">
        <v>427</v>
      </c>
      <c r="F13" s="124"/>
      <c r="G13" s="124"/>
    </row>
    <row r="14" ht="15.75">
      <c r="E14" s="22"/>
    </row>
    <row r="15" spans="1:7" ht="14.25" customHeight="1">
      <c r="A15" s="122" t="s">
        <v>7</v>
      </c>
      <c r="B15" s="122"/>
      <c r="C15" s="122"/>
      <c r="D15" s="122"/>
      <c r="E15" s="122"/>
      <c r="F15" s="122"/>
      <c r="G15" s="122"/>
    </row>
    <row r="16" spans="1:7" ht="12.75" customHeight="1">
      <c r="A16" s="123"/>
      <c r="B16" s="123"/>
      <c r="C16" s="123"/>
      <c r="D16" s="123"/>
      <c r="E16" s="123"/>
      <c r="F16" s="123"/>
      <c r="G16" s="123"/>
    </row>
    <row r="18" spans="1:7" s="12" customFormat="1" ht="25.5">
      <c r="A18" s="13" t="s">
        <v>215</v>
      </c>
      <c r="B18" s="13" t="s">
        <v>216</v>
      </c>
      <c r="C18" s="13" t="s">
        <v>170</v>
      </c>
      <c r="D18" s="13" t="s">
        <v>171</v>
      </c>
      <c r="E18" s="13" t="s">
        <v>217</v>
      </c>
      <c r="F18" s="13" t="s">
        <v>218</v>
      </c>
      <c r="G18" s="13" t="s">
        <v>172</v>
      </c>
    </row>
    <row r="19" spans="1:9" s="12" customFormat="1" ht="34.5" customHeight="1">
      <c r="A19" s="62" t="s">
        <v>193</v>
      </c>
      <c r="B19" s="57" t="s">
        <v>205</v>
      </c>
      <c r="C19" s="57"/>
      <c r="D19" s="57"/>
      <c r="E19" s="57"/>
      <c r="F19" s="57"/>
      <c r="G19" s="53">
        <f>G20+G77+G82+G107+G131+G123</f>
        <v>302698.2</v>
      </c>
      <c r="I19" s="117"/>
    </row>
    <row r="20" spans="1:7" s="59" customFormat="1" ht="14.25">
      <c r="A20" s="62" t="s">
        <v>252</v>
      </c>
      <c r="B20" s="57" t="s">
        <v>205</v>
      </c>
      <c r="C20" s="57" t="s">
        <v>173</v>
      </c>
      <c r="D20" s="57"/>
      <c r="E20" s="57"/>
      <c r="F20" s="57"/>
      <c r="G20" s="53">
        <f>G21+G26+G58+G62+G53</f>
        <v>234375.30000000002</v>
      </c>
    </row>
    <row r="21" spans="1:7" s="12" customFormat="1" ht="38.25">
      <c r="A21" s="8" t="s">
        <v>174</v>
      </c>
      <c r="B21" s="5" t="s">
        <v>205</v>
      </c>
      <c r="C21" s="5" t="s">
        <v>173</v>
      </c>
      <c r="D21" s="1" t="s">
        <v>175</v>
      </c>
      <c r="E21" s="2"/>
      <c r="F21" s="2"/>
      <c r="G21" s="14">
        <f>G22</f>
        <v>2887.5</v>
      </c>
    </row>
    <row r="22" spans="1:7" s="12" customFormat="1" ht="38.25">
      <c r="A22" s="11" t="s">
        <v>12</v>
      </c>
      <c r="B22" s="5" t="s">
        <v>205</v>
      </c>
      <c r="C22" s="5" t="s">
        <v>173</v>
      </c>
      <c r="D22" s="1" t="s">
        <v>175</v>
      </c>
      <c r="E22" s="2" t="s">
        <v>11</v>
      </c>
      <c r="F22" s="2"/>
      <c r="G22" s="14">
        <f>G23</f>
        <v>2887.5</v>
      </c>
    </row>
    <row r="23" spans="1:7" s="12" customFormat="1" ht="12.75">
      <c r="A23" s="11" t="s">
        <v>259</v>
      </c>
      <c r="B23" s="5" t="s">
        <v>205</v>
      </c>
      <c r="C23" s="5" t="s">
        <v>173</v>
      </c>
      <c r="D23" s="1" t="s">
        <v>175</v>
      </c>
      <c r="E23" s="2" t="s">
        <v>10</v>
      </c>
      <c r="F23" s="2"/>
      <c r="G23" s="14">
        <f>G24</f>
        <v>2887.5</v>
      </c>
    </row>
    <row r="24" spans="1:7" s="12" customFormat="1" ht="66.75" customHeight="1">
      <c r="A24" s="60" t="s">
        <v>51</v>
      </c>
      <c r="B24" s="5" t="s">
        <v>205</v>
      </c>
      <c r="C24" s="5" t="s">
        <v>173</v>
      </c>
      <c r="D24" s="1" t="s">
        <v>175</v>
      </c>
      <c r="E24" s="2" t="s">
        <v>10</v>
      </c>
      <c r="F24" s="2" t="s">
        <v>52</v>
      </c>
      <c r="G24" s="14">
        <f>G25</f>
        <v>2887.5</v>
      </c>
    </row>
    <row r="25" spans="1:7" s="12" customFormat="1" ht="25.5">
      <c r="A25" s="60" t="s">
        <v>108</v>
      </c>
      <c r="B25" s="5" t="s">
        <v>205</v>
      </c>
      <c r="C25" s="5" t="s">
        <v>173</v>
      </c>
      <c r="D25" s="1" t="s">
        <v>175</v>
      </c>
      <c r="E25" s="2" t="s">
        <v>10</v>
      </c>
      <c r="F25" s="2" t="s">
        <v>109</v>
      </c>
      <c r="G25" s="14">
        <v>2887.5</v>
      </c>
    </row>
    <row r="26" spans="1:9" s="12" customFormat="1" ht="51">
      <c r="A26" s="9" t="s">
        <v>178</v>
      </c>
      <c r="B26" s="5" t="s">
        <v>205</v>
      </c>
      <c r="C26" s="5" t="s">
        <v>173</v>
      </c>
      <c r="D26" s="2" t="s">
        <v>179</v>
      </c>
      <c r="E26" s="2"/>
      <c r="F26" s="2"/>
      <c r="G26" s="16">
        <f>G27+G40+G45+G50</f>
        <v>170954.6</v>
      </c>
      <c r="I26" s="117"/>
    </row>
    <row r="27" spans="1:7" s="12" customFormat="1" ht="38.25">
      <c r="A27" s="11" t="s">
        <v>12</v>
      </c>
      <c r="B27" s="5" t="s">
        <v>205</v>
      </c>
      <c r="C27" s="5" t="s">
        <v>173</v>
      </c>
      <c r="D27" s="2" t="s">
        <v>179</v>
      </c>
      <c r="E27" s="2" t="s">
        <v>11</v>
      </c>
      <c r="F27" s="2"/>
      <c r="G27" s="16">
        <f>G28</f>
        <v>156471.6</v>
      </c>
    </row>
    <row r="28" spans="1:7" s="12" customFormat="1" ht="18" customHeight="1">
      <c r="A28" s="6" t="s">
        <v>240</v>
      </c>
      <c r="B28" s="5" t="s">
        <v>205</v>
      </c>
      <c r="C28" s="5" t="s">
        <v>173</v>
      </c>
      <c r="D28" s="2" t="s">
        <v>179</v>
      </c>
      <c r="E28" s="2" t="s">
        <v>14</v>
      </c>
      <c r="F28" s="2"/>
      <c r="G28" s="16">
        <f>G29+G32+G35</f>
        <v>156471.6</v>
      </c>
    </row>
    <row r="29" spans="1:7" s="54" customFormat="1" ht="25.5">
      <c r="A29" s="61" t="s">
        <v>268</v>
      </c>
      <c r="B29" s="5" t="s">
        <v>205</v>
      </c>
      <c r="C29" s="5" t="s">
        <v>173</v>
      </c>
      <c r="D29" s="5" t="s">
        <v>179</v>
      </c>
      <c r="E29" s="5" t="s">
        <v>15</v>
      </c>
      <c r="F29" s="5"/>
      <c r="G29" s="14">
        <f>G31</f>
        <v>13991.8</v>
      </c>
    </row>
    <row r="30" spans="1:7" s="54" customFormat="1" ht="69" customHeight="1">
      <c r="A30" s="60" t="s">
        <v>51</v>
      </c>
      <c r="B30" s="5" t="s">
        <v>205</v>
      </c>
      <c r="C30" s="5" t="s">
        <v>173</v>
      </c>
      <c r="D30" s="5" t="s">
        <v>179</v>
      </c>
      <c r="E30" s="5" t="s">
        <v>15</v>
      </c>
      <c r="F30" s="5" t="s">
        <v>52</v>
      </c>
      <c r="G30" s="14">
        <f>G31</f>
        <v>13991.8</v>
      </c>
    </row>
    <row r="31" spans="1:7" s="54" customFormat="1" ht="30.75" customHeight="1">
      <c r="A31" s="60" t="s">
        <v>108</v>
      </c>
      <c r="B31" s="5" t="s">
        <v>205</v>
      </c>
      <c r="C31" s="5" t="s">
        <v>173</v>
      </c>
      <c r="D31" s="5" t="s">
        <v>179</v>
      </c>
      <c r="E31" s="5" t="s">
        <v>15</v>
      </c>
      <c r="F31" s="5" t="s">
        <v>109</v>
      </c>
      <c r="G31" s="14">
        <f>14462-470.2</f>
        <v>13991.8</v>
      </c>
    </row>
    <row r="32" spans="1:7" s="54" customFormat="1" ht="25.5">
      <c r="A32" s="61" t="s">
        <v>269</v>
      </c>
      <c r="B32" s="5" t="s">
        <v>205</v>
      </c>
      <c r="C32" s="5" t="s">
        <v>173</v>
      </c>
      <c r="D32" s="5" t="s">
        <v>179</v>
      </c>
      <c r="E32" s="5" t="s">
        <v>16</v>
      </c>
      <c r="F32" s="5"/>
      <c r="G32" s="14">
        <f>G33</f>
        <v>95554.3</v>
      </c>
    </row>
    <row r="33" spans="1:7" s="54" customFormat="1" ht="69" customHeight="1">
      <c r="A33" s="60" t="s">
        <v>51</v>
      </c>
      <c r="B33" s="5" t="s">
        <v>205</v>
      </c>
      <c r="C33" s="5" t="s">
        <v>173</v>
      </c>
      <c r="D33" s="5" t="s">
        <v>179</v>
      </c>
      <c r="E33" s="5" t="s">
        <v>16</v>
      </c>
      <c r="F33" s="5" t="s">
        <v>52</v>
      </c>
      <c r="G33" s="14">
        <f>G34</f>
        <v>95554.3</v>
      </c>
    </row>
    <row r="34" spans="1:7" s="54" customFormat="1" ht="24.75" customHeight="1">
      <c r="A34" s="60" t="s">
        <v>108</v>
      </c>
      <c r="B34" s="5" t="s">
        <v>205</v>
      </c>
      <c r="C34" s="5" t="s">
        <v>173</v>
      </c>
      <c r="D34" s="5" t="s">
        <v>179</v>
      </c>
      <c r="E34" s="5" t="s">
        <v>16</v>
      </c>
      <c r="F34" s="5" t="s">
        <v>109</v>
      </c>
      <c r="G34" s="14">
        <f>98788.5-1706.8-1432.7-94.7</f>
        <v>95554.3</v>
      </c>
    </row>
    <row r="35" spans="1:7" s="54" customFormat="1" ht="25.5">
      <c r="A35" s="61" t="s">
        <v>197</v>
      </c>
      <c r="B35" s="5" t="s">
        <v>205</v>
      </c>
      <c r="C35" s="5" t="s">
        <v>173</v>
      </c>
      <c r="D35" s="5" t="s">
        <v>179</v>
      </c>
      <c r="E35" s="5" t="s">
        <v>17</v>
      </c>
      <c r="F35" s="5"/>
      <c r="G35" s="14">
        <f>G36+G38</f>
        <v>46925.5</v>
      </c>
    </row>
    <row r="36" spans="1:7" s="54" customFormat="1" ht="28.5" customHeight="1">
      <c r="A36" s="38" t="s">
        <v>21</v>
      </c>
      <c r="B36" s="5" t="s">
        <v>205</v>
      </c>
      <c r="C36" s="5" t="s">
        <v>173</v>
      </c>
      <c r="D36" s="5" t="s">
        <v>179</v>
      </c>
      <c r="E36" s="5" t="s">
        <v>17</v>
      </c>
      <c r="F36" s="5" t="s">
        <v>22</v>
      </c>
      <c r="G36" s="14">
        <f>G37</f>
        <v>46195.5</v>
      </c>
    </row>
    <row r="37" spans="1:7" s="54" customFormat="1" ht="30" customHeight="1">
      <c r="A37" s="38" t="s">
        <v>23</v>
      </c>
      <c r="B37" s="5" t="s">
        <v>205</v>
      </c>
      <c r="C37" s="5" t="s">
        <v>173</v>
      </c>
      <c r="D37" s="5" t="s">
        <v>179</v>
      </c>
      <c r="E37" s="5" t="s">
        <v>17</v>
      </c>
      <c r="F37" s="5" t="s">
        <v>24</v>
      </c>
      <c r="G37" s="14">
        <f>23222.5+20000+1600+350+1023</f>
        <v>46195.5</v>
      </c>
    </row>
    <row r="38" spans="1:7" s="54" customFormat="1" ht="21.75" customHeight="1">
      <c r="A38" s="38" t="s">
        <v>28</v>
      </c>
      <c r="B38" s="5" t="s">
        <v>205</v>
      </c>
      <c r="C38" s="5" t="s">
        <v>173</v>
      </c>
      <c r="D38" s="5" t="s">
        <v>179</v>
      </c>
      <c r="E38" s="5" t="s">
        <v>17</v>
      </c>
      <c r="F38" s="5" t="s">
        <v>29</v>
      </c>
      <c r="G38" s="14">
        <f>G39</f>
        <v>730</v>
      </c>
    </row>
    <row r="39" spans="1:7" s="54" customFormat="1" ht="18.75" customHeight="1">
      <c r="A39" s="61" t="s">
        <v>34</v>
      </c>
      <c r="B39" s="5" t="s">
        <v>205</v>
      </c>
      <c r="C39" s="5" t="s">
        <v>173</v>
      </c>
      <c r="D39" s="5" t="s">
        <v>179</v>
      </c>
      <c r="E39" s="5" t="s">
        <v>17</v>
      </c>
      <c r="F39" s="5" t="s">
        <v>35</v>
      </c>
      <c r="G39" s="14">
        <v>730</v>
      </c>
    </row>
    <row r="40" spans="1:7" s="54" customFormat="1" ht="42" customHeight="1">
      <c r="A40" s="6" t="s">
        <v>260</v>
      </c>
      <c r="B40" s="5" t="s">
        <v>205</v>
      </c>
      <c r="C40" s="5" t="s">
        <v>173</v>
      </c>
      <c r="D40" s="2" t="s">
        <v>179</v>
      </c>
      <c r="E40" s="3" t="s">
        <v>19</v>
      </c>
      <c r="F40" s="2"/>
      <c r="G40" s="16">
        <f>G41+G43</f>
        <v>7803</v>
      </c>
    </row>
    <row r="41" spans="1:7" s="54" customFormat="1" ht="72.75" customHeight="1">
      <c r="A41" s="60" t="s">
        <v>51</v>
      </c>
      <c r="B41" s="5" t="s">
        <v>205</v>
      </c>
      <c r="C41" s="5" t="s">
        <v>173</v>
      </c>
      <c r="D41" s="2" t="s">
        <v>179</v>
      </c>
      <c r="E41" s="2" t="s">
        <v>19</v>
      </c>
      <c r="F41" s="2" t="s">
        <v>52</v>
      </c>
      <c r="G41" s="16">
        <f>G42</f>
        <v>7263</v>
      </c>
    </row>
    <row r="42" spans="1:7" s="54" customFormat="1" ht="34.5" customHeight="1">
      <c r="A42" s="60" t="s">
        <v>108</v>
      </c>
      <c r="B42" s="5" t="s">
        <v>205</v>
      </c>
      <c r="C42" s="5" t="s">
        <v>173</v>
      </c>
      <c r="D42" s="2" t="s">
        <v>179</v>
      </c>
      <c r="E42" s="2" t="s">
        <v>19</v>
      </c>
      <c r="F42" s="2" t="s">
        <v>109</v>
      </c>
      <c r="G42" s="16">
        <f>7001+262</f>
        <v>7263</v>
      </c>
    </row>
    <row r="43" spans="1:7" s="54" customFormat="1" ht="32.25" customHeight="1">
      <c r="A43" s="38" t="s">
        <v>21</v>
      </c>
      <c r="B43" s="5" t="s">
        <v>205</v>
      </c>
      <c r="C43" s="5" t="s">
        <v>173</v>
      </c>
      <c r="D43" s="2" t="s">
        <v>179</v>
      </c>
      <c r="E43" s="2" t="s">
        <v>19</v>
      </c>
      <c r="F43" s="2" t="s">
        <v>22</v>
      </c>
      <c r="G43" s="16">
        <f>G44</f>
        <v>540</v>
      </c>
    </row>
    <row r="44" spans="1:7" s="54" customFormat="1" ht="33" customHeight="1">
      <c r="A44" s="38" t="s">
        <v>23</v>
      </c>
      <c r="B44" s="5" t="s">
        <v>205</v>
      </c>
      <c r="C44" s="5" t="s">
        <v>173</v>
      </c>
      <c r="D44" s="2" t="s">
        <v>179</v>
      </c>
      <c r="E44" s="2" t="s">
        <v>19</v>
      </c>
      <c r="F44" s="2" t="s">
        <v>24</v>
      </c>
      <c r="G44" s="16">
        <f>802-262</f>
        <v>540</v>
      </c>
    </row>
    <row r="45" spans="1:7" s="54" customFormat="1" ht="45" customHeight="1">
      <c r="A45" s="6" t="s">
        <v>261</v>
      </c>
      <c r="B45" s="5" t="s">
        <v>205</v>
      </c>
      <c r="C45" s="5" t="s">
        <v>173</v>
      </c>
      <c r="D45" s="2" t="s">
        <v>179</v>
      </c>
      <c r="E45" s="3" t="s">
        <v>20</v>
      </c>
      <c r="F45" s="2"/>
      <c r="G45" s="16">
        <f>G46+G48</f>
        <v>6630</v>
      </c>
    </row>
    <row r="46" spans="1:7" s="54" customFormat="1" ht="69" customHeight="1">
      <c r="A46" s="60" t="s">
        <v>51</v>
      </c>
      <c r="B46" s="5" t="s">
        <v>205</v>
      </c>
      <c r="C46" s="5" t="s">
        <v>173</v>
      </c>
      <c r="D46" s="2" t="s">
        <v>179</v>
      </c>
      <c r="E46" s="2" t="s">
        <v>20</v>
      </c>
      <c r="F46" s="2" t="s">
        <v>52</v>
      </c>
      <c r="G46" s="14">
        <f>G47</f>
        <v>5311</v>
      </c>
    </row>
    <row r="47" spans="1:7" s="54" customFormat="1" ht="30" customHeight="1">
      <c r="A47" s="60" t="s">
        <v>108</v>
      </c>
      <c r="B47" s="5" t="s">
        <v>205</v>
      </c>
      <c r="C47" s="5" t="s">
        <v>173</v>
      </c>
      <c r="D47" s="2" t="s">
        <v>179</v>
      </c>
      <c r="E47" s="2" t="s">
        <v>20</v>
      </c>
      <c r="F47" s="2" t="s">
        <v>109</v>
      </c>
      <c r="G47" s="14">
        <f>5180.6+130.4</f>
        <v>5311</v>
      </c>
    </row>
    <row r="48" spans="1:7" s="54" customFormat="1" ht="33" customHeight="1">
      <c r="A48" s="38" t="s">
        <v>21</v>
      </c>
      <c r="B48" s="5" t="s">
        <v>205</v>
      </c>
      <c r="C48" s="5" t="s">
        <v>173</v>
      </c>
      <c r="D48" s="2" t="s">
        <v>179</v>
      </c>
      <c r="E48" s="2" t="s">
        <v>20</v>
      </c>
      <c r="F48" s="2" t="s">
        <v>22</v>
      </c>
      <c r="G48" s="14">
        <f>G49</f>
        <v>1319</v>
      </c>
    </row>
    <row r="49" spans="1:7" s="54" customFormat="1" ht="27" customHeight="1">
      <c r="A49" s="38" t="s">
        <v>23</v>
      </c>
      <c r="B49" s="5" t="s">
        <v>205</v>
      </c>
      <c r="C49" s="5" t="s">
        <v>173</v>
      </c>
      <c r="D49" s="2" t="s">
        <v>179</v>
      </c>
      <c r="E49" s="2" t="s">
        <v>20</v>
      </c>
      <c r="F49" s="2" t="s">
        <v>24</v>
      </c>
      <c r="G49" s="14">
        <f>1449.4-130.4</f>
        <v>1319</v>
      </c>
    </row>
    <row r="50" spans="1:7" s="54" customFormat="1" ht="64.5" customHeight="1">
      <c r="A50" s="38" t="s">
        <v>92</v>
      </c>
      <c r="B50" s="5" t="s">
        <v>205</v>
      </c>
      <c r="C50" s="5" t="s">
        <v>173</v>
      </c>
      <c r="D50" s="2" t="s">
        <v>179</v>
      </c>
      <c r="E50" s="73" t="s">
        <v>335</v>
      </c>
      <c r="F50" s="73"/>
      <c r="G50" s="74">
        <f>G51</f>
        <v>50</v>
      </c>
    </row>
    <row r="51" spans="1:7" s="54" customFormat="1" ht="27" customHeight="1">
      <c r="A51" s="38" t="s">
        <v>21</v>
      </c>
      <c r="B51" s="5" t="s">
        <v>205</v>
      </c>
      <c r="C51" s="5" t="s">
        <v>173</v>
      </c>
      <c r="D51" s="2" t="s">
        <v>179</v>
      </c>
      <c r="E51" s="73" t="s">
        <v>335</v>
      </c>
      <c r="F51" s="73" t="s">
        <v>22</v>
      </c>
      <c r="G51" s="74">
        <f>G52</f>
        <v>50</v>
      </c>
    </row>
    <row r="52" spans="1:7" s="54" customFormat="1" ht="27" customHeight="1">
      <c r="A52" s="38" t="s">
        <v>23</v>
      </c>
      <c r="B52" s="5" t="s">
        <v>205</v>
      </c>
      <c r="C52" s="5" t="s">
        <v>173</v>
      </c>
      <c r="D52" s="2" t="s">
        <v>179</v>
      </c>
      <c r="E52" s="73" t="s">
        <v>335</v>
      </c>
      <c r="F52" s="73" t="s">
        <v>24</v>
      </c>
      <c r="G52" s="74">
        <f>50</f>
        <v>50</v>
      </c>
    </row>
    <row r="53" spans="1:7" s="54" customFormat="1" ht="22.5" customHeight="1">
      <c r="A53" s="81" t="s">
        <v>285</v>
      </c>
      <c r="B53" s="32" t="s">
        <v>205</v>
      </c>
      <c r="C53" s="32" t="s">
        <v>173</v>
      </c>
      <c r="D53" s="32" t="s">
        <v>180</v>
      </c>
      <c r="E53" s="32"/>
      <c r="F53" s="5"/>
      <c r="G53" s="82">
        <f>G54</f>
        <v>11382.1</v>
      </c>
    </row>
    <row r="54" spans="1:7" s="54" customFormat="1" ht="18.75" customHeight="1">
      <c r="A54" s="83" t="s">
        <v>286</v>
      </c>
      <c r="B54" s="32" t="s">
        <v>205</v>
      </c>
      <c r="C54" s="32" t="s">
        <v>173</v>
      </c>
      <c r="D54" s="32" t="s">
        <v>180</v>
      </c>
      <c r="E54" s="32" t="s">
        <v>235</v>
      </c>
      <c r="F54" s="5"/>
      <c r="G54" s="82">
        <f>G55</f>
        <v>11382.1</v>
      </c>
    </row>
    <row r="55" spans="1:7" s="54" customFormat="1" ht="20.25" customHeight="1">
      <c r="A55" s="83" t="s">
        <v>240</v>
      </c>
      <c r="B55" s="32" t="s">
        <v>205</v>
      </c>
      <c r="C55" s="32" t="s">
        <v>173</v>
      </c>
      <c r="D55" s="32" t="s">
        <v>180</v>
      </c>
      <c r="E55" s="32" t="s">
        <v>14</v>
      </c>
      <c r="F55" s="5"/>
      <c r="G55" s="82">
        <f>G56</f>
        <v>11382.1</v>
      </c>
    </row>
    <row r="56" spans="1:7" s="54" customFormat="1" ht="27.75" customHeight="1">
      <c r="A56" s="38" t="s">
        <v>21</v>
      </c>
      <c r="B56" s="32" t="s">
        <v>205</v>
      </c>
      <c r="C56" s="32" t="s">
        <v>173</v>
      </c>
      <c r="D56" s="32" t="s">
        <v>180</v>
      </c>
      <c r="E56" s="32" t="s">
        <v>17</v>
      </c>
      <c r="F56" s="5" t="s">
        <v>22</v>
      </c>
      <c r="G56" s="82">
        <f>G57</f>
        <v>11382.1</v>
      </c>
    </row>
    <row r="57" spans="1:7" s="54" customFormat="1" ht="27.75" customHeight="1">
      <c r="A57" s="38" t="s">
        <v>23</v>
      </c>
      <c r="B57" s="32" t="s">
        <v>205</v>
      </c>
      <c r="C57" s="32" t="s">
        <v>173</v>
      </c>
      <c r="D57" s="32" t="s">
        <v>180</v>
      </c>
      <c r="E57" s="32" t="s">
        <v>17</v>
      </c>
      <c r="F57" s="5" t="s">
        <v>24</v>
      </c>
      <c r="G57" s="82">
        <f>8882.1+2500</f>
        <v>11382.1</v>
      </c>
    </row>
    <row r="58" spans="1:7" s="54" customFormat="1" ht="12.75">
      <c r="A58" s="7" t="s">
        <v>232</v>
      </c>
      <c r="B58" s="5" t="s">
        <v>205</v>
      </c>
      <c r="C58" s="5" t="s">
        <v>173</v>
      </c>
      <c r="D58" s="5" t="s">
        <v>181</v>
      </c>
      <c r="E58" s="5"/>
      <c r="F58" s="5"/>
      <c r="G58" s="14">
        <f>G59</f>
        <v>15000</v>
      </c>
    </row>
    <row r="59" spans="1:7" s="54" customFormat="1" ht="14.25" customHeight="1">
      <c r="A59" s="23" t="s">
        <v>168</v>
      </c>
      <c r="B59" s="5" t="s">
        <v>205</v>
      </c>
      <c r="C59" s="5" t="s">
        <v>173</v>
      </c>
      <c r="D59" s="5" t="s">
        <v>181</v>
      </c>
      <c r="E59" s="5" t="s">
        <v>301</v>
      </c>
      <c r="F59" s="5"/>
      <c r="G59" s="14">
        <f>G60</f>
        <v>15000</v>
      </c>
    </row>
    <row r="60" spans="1:7" s="54" customFormat="1" ht="15.75" customHeight="1">
      <c r="A60" s="34" t="s">
        <v>28</v>
      </c>
      <c r="B60" s="5" t="s">
        <v>205</v>
      </c>
      <c r="C60" s="5" t="s">
        <v>173</v>
      </c>
      <c r="D60" s="5" t="s">
        <v>181</v>
      </c>
      <c r="E60" s="5" t="s">
        <v>301</v>
      </c>
      <c r="F60" s="5" t="s">
        <v>29</v>
      </c>
      <c r="G60" s="14">
        <v>15000</v>
      </c>
    </row>
    <row r="61" spans="1:7" s="54" customFormat="1" ht="15.75" customHeight="1">
      <c r="A61" s="23" t="s">
        <v>199</v>
      </c>
      <c r="B61" s="5" t="s">
        <v>205</v>
      </c>
      <c r="C61" s="5" t="s">
        <v>173</v>
      </c>
      <c r="D61" s="5" t="s">
        <v>181</v>
      </c>
      <c r="E61" s="5" t="s">
        <v>301</v>
      </c>
      <c r="F61" s="5" t="s">
        <v>200</v>
      </c>
      <c r="G61" s="14">
        <v>15000</v>
      </c>
    </row>
    <row r="62" spans="1:7" s="12" customFormat="1" ht="12.75">
      <c r="A62" s="7" t="s">
        <v>253</v>
      </c>
      <c r="B62" s="5" t="s">
        <v>205</v>
      </c>
      <c r="C62" s="5" t="s">
        <v>173</v>
      </c>
      <c r="D62" s="2" t="s">
        <v>214</v>
      </c>
      <c r="E62" s="2"/>
      <c r="F62" s="2"/>
      <c r="G62" s="16">
        <f>G63+G69+G66</f>
        <v>34151.1</v>
      </c>
    </row>
    <row r="63" spans="1:7" s="12" customFormat="1" ht="28.5" customHeight="1">
      <c r="A63" s="38" t="s">
        <v>223</v>
      </c>
      <c r="B63" s="5" t="s">
        <v>205</v>
      </c>
      <c r="C63" s="5" t="s">
        <v>173</v>
      </c>
      <c r="D63" s="2" t="s">
        <v>214</v>
      </c>
      <c r="E63" s="2" t="s">
        <v>30</v>
      </c>
      <c r="F63" s="2"/>
      <c r="G63" s="16">
        <f>G64</f>
        <v>5400</v>
      </c>
    </row>
    <row r="64" spans="1:7" s="12" customFormat="1" ht="28.5" customHeight="1">
      <c r="A64" s="34" t="s">
        <v>21</v>
      </c>
      <c r="B64" s="5" t="s">
        <v>205</v>
      </c>
      <c r="C64" s="5" t="s">
        <v>173</v>
      </c>
      <c r="D64" s="2" t="s">
        <v>214</v>
      </c>
      <c r="E64" s="2" t="s">
        <v>30</v>
      </c>
      <c r="F64" s="2" t="s">
        <v>22</v>
      </c>
      <c r="G64" s="16">
        <f>G65</f>
        <v>5400</v>
      </c>
    </row>
    <row r="65" spans="1:7" s="12" customFormat="1" ht="27.75" customHeight="1">
      <c r="A65" s="35" t="s">
        <v>23</v>
      </c>
      <c r="B65" s="5" t="s">
        <v>205</v>
      </c>
      <c r="C65" s="5" t="s">
        <v>173</v>
      </c>
      <c r="D65" s="2" t="s">
        <v>214</v>
      </c>
      <c r="E65" s="2" t="s">
        <v>30</v>
      </c>
      <c r="F65" s="2" t="s">
        <v>24</v>
      </c>
      <c r="G65" s="14">
        <f>6000-600</f>
        <v>5400</v>
      </c>
    </row>
    <row r="66" spans="1:7" s="12" customFormat="1" ht="24" customHeight="1">
      <c r="A66" s="38" t="s">
        <v>31</v>
      </c>
      <c r="B66" s="5" t="s">
        <v>205</v>
      </c>
      <c r="C66" s="5" t="s">
        <v>173</v>
      </c>
      <c r="D66" s="2" t="s">
        <v>214</v>
      </c>
      <c r="E66" s="2" t="s">
        <v>409</v>
      </c>
      <c r="F66" s="2"/>
      <c r="G66" s="14">
        <f>G67</f>
        <v>650</v>
      </c>
    </row>
    <row r="67" spans="1:7" s="12" customFormat="1" ht="27.75" customHeight="1">
      <c r="A67" s="34" t="s">
        <v>21</v>
      </c>
      <c r="B67" s="5" t="s">
        <v>205</v>
      </c>
      <c r="C67" s="5" t="s">
        <v>173</v>
      </c>
      <c r="D67" s="2" t="s">
        <v>214</v>
      </c>
      <c r="E67" s="2" t="s">
        <v>409</v>
      </c>
      <c r="F67" s="2" t="s">
        <v>22</v>
      </c>
      <c r="G67" s="14">
        <f>G68</f>
        <v>650</v>
      </c>
    </row>
    <row r="68" spans="1:7" s="12" customFormat="1" ht="27.75" customHeight="1">
      <c r="A68" s="38" t="s">
        <v>23</v>
      </c>
      <c r="B68" s="5" t="s">
        <v>205</v>
      </c>
      <c r="C68" s="5" t="s">
        <v>173</v>
      </c>
      <c r="D68" s="2" t="s">
        <v>214</v>
      </c>
      <c r="E68" s="2" t="s">
        <v>409</v>
      </c>
      <c r="F68" s="2" t="s">
        <v>24</v>
      </c>
      <c r="G68" s="14">
        <f>650</f>
        <v>650</v>
      </c>
    </row>
    <row r="69" spans="1:7" s="12" customFormat="1" ht="27" customHeight="1">
      <c r="A69" s="38" t="s">
        <v>373</v>
      </c>
      <c r="B69" s="5" t="s">
        <v>205</v>
      </c>
      <c r="C69" s="5" t="s">
        <v>173</v>
      </c>
      <c r="D69" s="2" t="s">
        <v>214</v>
      </c>
      <c r="E69" s="2" t="s">
        <v>302</v>
      </c>
      <c r="F69" s="2"/>
      <c r="G69" s="14">
        <f>G70+G71+G73+G75</f>
        <v>28101.1</v>
      </c>
    </row>
    <row r="70" spans="1:7" s="12" customFormat="1" ht="25.5">
      <c r="A70" s="23" t="s">
        <v>32</v>
      </c>
      <c r="B70" s="5" t="s">
        <v>205</v>
      </c>
      <c r="C70" s="5" t="s">
        <v>173</v>
      </c>
      <c r="D70" s="2" t="s">
        <v>214</v>
      </c>
      <c r="E70" s="2" t="s">
        <v>302</v>
      </c>
      <c r="F70" s="2" t="s">
        <v>33</v>
      </c>
      <c r="G70" s="16">
        <v>18116</v>
      </c>
    </row>
    <row r="71" spans="1:7" s="12" customFormat="1" ht="25.5">
      <c r="A71" s="23" t="s">
        <v>21</v>
      </c>
      <c r="B71" s="5" t="s">
        <v>205</v>
      </c>
      <c r="C71" s="5" t="s">
        <v>173</v>
      </c>
      <c r="D71" s="2" t="s">
        <v>214</v>
      </c>
      <c r="E71" s="2" t="s">
        <v>302</v>
      </c>
      <c r="F71" s="2" t="s">
        <v>22</v>
      </c>
      <c r="G71" s="16">
        <f>G72</f>
        <v>9125.1</v>
      </c>
    </row>
    <row r="72" spans="1:7" s="12" customFormat="1" ht="25.5">
      <c r="A72" s="38" t="s">
        <v>23</v>
      </c>
      <c r="B72" s="5" t="s">
        <v>205</v>
      </c>
      <c r="C72" s="5" t="s">
        <v>173</v>
      </c>
      <c r="D72" s="2" t="s">
        <v>214</v>
      </c>
      <c r="E72" s="2" t="s">
        <v>302</v>
      </c>
      <c r="F72" s="2" t="s">
        <v>24</v>
      </c>
      <c r="G72" s="16">
        <f>9185.1-60</f>
        <v>9125.1</v>
      </c>
    </row>
    <row r="73" spans="1:7" s="12" customFormat="1" ht="21.75" customHeight="1">
      <c r="A73" s="38" t="s">
        <v>28</v>
      </c>
      <c r="B73" s="5" t="s">
        <v>205</v>
      </c>
      <c r="C73" s="5" t="s">
        <v>173</v>
      </c>
      <c r="D73" s="2" t="s">
        <v>214</v>
      </c>
      <c r="E73" s="2" t="s">
        <v>302</v>
      </c>
      <c r="F73" s="2" t="s">
        <v>29</v>
      </c>
      <c r="G73" s="16">
        <f>G74</f>
        <v>560</v>
      </c>
    </row>
    <row r="74" spans="1:7" s="12" customFormat="1" ht="21" customHeight="1">
      <c r="A74" s="23" t="s">
        <v>34</v>
      </c>
      <c r="B74" s="5" t="s">
        <v>205</v>
      </c>
      <c r="C74" s="5" t="s">
        <v>173</v>
      </c>
      <c r="D74" s="2" t="s">
        <v>214</v>
      </c>
      <c r="E74" s="2" t="s">
        <v>302</v>
      </c>
      <c r="F74" s="2" t="s">
        <v>35</v>
      </c>
      <c r="G74" s="16">
        <f>500+60</f>
        <v>560</v>
      </c>
    </row>
    <row r="75" spans="1:7" s="12" customFormat="1" ht="27" customHeight="1">
      <c r="A75" s="23" t="s">
        <v>21</v>
      </c>
      <c r="B75" s="5" t="s">
        <v>205</v>
      </c>
      <c r="C75" s="5" t="s">
        <v>173</v>
      </c>
      <c r="D75" s="2" t="s">
        <v>214</v>
      </c>
      <c r="E75" s="2" t="s">
        <v>372</v>
      </c>
      <c r="F75" s="2" t="s">
        <v>22</v>
      </c>
      <c r="G75" s="16">
        <f>G76</f>
        <v>300</v>
      </c>
    </row>
    <row r="76" spans="1:7" s="12" customFormat="1" ht="27.75" customHeight="1">
      <c r="A76" s="38" t="s">
        <v>23</v>
      </c>
      <c r="B76" s="5" t="s">
        <v>205</v>
      </c>
      <c r="C76" s="5" t="s">
        <v>173</v>
      </c>
      <c r="D76" s="2" t="s">
        <v>214</v>
      </c>
      <c r="E76" s="2" t="s">
        <v>372</v>
      </c>
      <c r="F76" s="2" t="s">
        <v>24</v>
      </c>
      <c r="G76" s="16">
        <v>300</v>
      </c>
    </row>
    <row r="77" spans="1:7" s="12" customFormat="1" ht="17.25" customHeight="1">
      <c r="A77" s="21" t="s">
        <v>255</v>
      </c>
      <c r="B77" s="5" t="s">
        <v>205</v>
      </c>
      <c r="C77" s="5" t="s">
        <v>175</v>
      </c>
      <c r="D77" s="3"/>
      <c r="E77" s="3"/>
      <c r="F77" s="3"/>
      <c r="G77" s="17">
        <f>G78</f>
        <v>938</v>
      </c>
    </row>
    <row r="78" spans="1:7" s="12" customFormat="1" ht="17.25" customHeight="1">
      <c r="A78" s="9" t="s">
        <v>231</v>
      </c>
      <c r="B78" s="5" t="s">
        <v>205</v>
      </c>
      <c r="C78" s="5" t="s">
        <v>175</v>
      </c>
      <c r="D78" s="2" t="s">
        <v>179</v>
      </c>
      <c r="E78" s="2"/>
      <c r="F78" s="2"/>
      <c r="G78" s="16">
        <f>G79</f>
        <v>938</v>
      </c>
    </row>
    <row r="79" spans="1:7" s="12" customFormat="1" ht="25.5">
      <c r="A79" s="6" t="s">
        <v>256</v>
      </c>
      <c r="B79" s="5" t="s">
        <v>205</v>
      </c>
      <c r="C79" s="5" t="s">
        <v>175</v>
      </c>
      <c r="D79" s="2" t="s">
        <v>179</v>
      </c>
      <c r="E79" s="2" t="s">
        <v>374</v>
      </c>
      <c r="F79" s="2" t="s">
        <v>290</v>
      </c>
      <c r="G79" s="16">
        <f>G81</f>
        <v>938</v>
      </c>
    </row>
    <row r="80" spans="1:7" s="12" customFormat="1" ht="29.25" customHeight="1">
      <c r="A80" s="39" t="s">
        <v>21</v>
      </c>
      <c r="B80" s="5" t="s">
        <v>205</v>
      </c>
      <c r="C80" s="5" t="s">
        <v>175</v>
      </c>
      <c r="D80" s="2" t="s">
        <v>179</v>
      </c>
      <c r="E80" s="2" t="s">
        <v>374</v>
      </c>
      <c r="F80" s="2" t="s">
        <v>22</v>
      </c>
      <c r="G80" s="16">
        <v>938</v>
      </c>
    </row>
    <row r="81" spans="1:7" s="12" customFormat="1" ht="25.5">
      <c r="A81" s="38" t="s">
        <v>36</v>
      </c>
      <c r="B81" s="5" t="s">
        <v>205</v>
      </c>
      <c r="C81" s="5" t="s">
        <v>175</v>
      </c>
      <c r="D81" s="2" t="s">
        <v>179</v>
      </c>
      <c r="E81" s="2" t="s">
        <v>374</v>
      </c>
      <c r="F81" s="2" t="s">
        <v>24</v>
      </c>
      <c r="G81" s="16">
        <v>938</v>
      </c>
    </row>
    <row r="82" spans="1:7" s="59" customFormat="1" ht="29.25" customHeight="1">
      <c r="A82" s="56" t="s">
        <v>237</v>
      </c>
      <c r="B82" s="57" t="s">
        <v>205</v>
      </c>
      <c r="C82" s="57" t="s">
        <v>177</v>
      </c>
      <c r="D82" s="57"/>
      <c r="E82" s="57"/>
      <c r="F82" s="57"/>
      <c r="G82" s="58">
        <f>G83+G93</f>
        <v>19238.1</v>
      </c>
    </row>
    <row r="83" spans="1:7" s="12" customFormat="1" ht="38.25">
      <c r="A83" s="7" t="s">
        <v>185</v>
      </c>
      <c r="B83" s="5" t="s">
        <v>205</v>
      </c>
      <c r="C83" s="5" t="s">
        <v>177</v>
      </c>
      <c r="D83" s="2" t="s">
        <v>184</v>
      </c>
      <c r="E83" s="2"/>
      <c r="F83" s="1"/>
      <c r="G83" s="15">
        <f>G84+G87+G90</f>
        <v>14390</v>
      </c>
    </row>
    <row r="84" spans="1:7" s="12" customFormat="1" ht="42" customHeight="1">
      <c r="A84" s="25" t="s">
        <v>294</v>
      </c>
      <c r="B84" s="5" t="s">
        <v>205</v>
      </c>
      <c r="C84" s="5" t="s">
        <v>177</v>
      </c>
      <c r="D84" s="2" t="s">
        <v>184</v>
      </c>
      <c r="E84" s="118" t="s">
        <v>295</v>
      </c>
      <c r="F84" s="2"/>
      <c r="G84" s="16">
        <f>G85</f>
        <v>2460</v>
      </c>
    </row>
    <row r="85" spans="1:7" s="12" customFormat="1" ht="25.5">
      <c r="A85" s="39" t="s">
        <v>21</v>
      </c>
      <c r="B85" s="5" t="s">
        <v>205</v>
      </c>
      <c r="C85" s="5" t="s">
        <v>177</v>
      </c>
      <c r="D85" s="2" t="s">
        <v>184</v>
      </c>
      <c r="E85" s="118" t="s">
        <v>295</v>
      </c>
      <c r="F85" s="2" t="s">
        <v>22</v>
      </c>
      <c r="G85" s="16">
        <v>2460</v>
      </c>
    </row>
    <row r="86" spans="1:7" s="12" customFormat="1" ht="25.5">
      <c r="A86" s="38" t="s">
        <v>23</v>
      </c>
      <c r="B86" s="5" t="s">
        <v>205</v>
      </c>
      <c r="C86" s="5" t="s">
        <v>177</v>
      </c>
      <c r="D86" s="2" t="s">
        <v>184</v>
      </c>
      <c r="E86" s="118" t="s">
        <v>295</v>
      </c>
      <c r="F86" s="2" t="s">
        <v>24</v>
      </c>
      <c r="G86" s="16">
        <v>2460</v>
      </c>
    </row>
    <row r="87" spans="1:7" s="12" customFormat="1" ht="17.25" customHeight="1">
      <c r="A87" s="6" t="s">
        <v>238</v>
      </c>
      <c r="B87" s="5" t="s">
        <v>205</v>
      </c>
      <c r="C87" s="5" t="s">
        <v>177</v>
      </c>
      <c r="D87" s="2" t="s">
        <v>184</v>
      </c>
      <c r="E87" s="118" t="s">
        <v>296</v>
      </c>
      <c r="F87" s="2"/>
      <c r="G87" s="16">
        <f>G88</f>
        <v>1930</v>
      </c>
    </row>
    <row r="88" spans="1:7" s="12" customFormat="1" ht="25.5">
      <c r="A88" s="39" t="s">
        <v>21</v>
      </c>
      <c r="B88" s="5" t="s">
        <v>205</v>
      </c>
      <c r="C88" s="5" t="s">
        <v>177</v>
      </c>
      <c r="D88" s="2" t="s">
        <v>184</v>
      </c>
      <c r="E88" s="118" t="s">
        <v>296</v>
      </c>
      <c r="F88" s="2" t="s">
        <v>22</v>
      </c>
      <c r="G88" s="16">
        <v>1930</v>
      </c>
    </row>
    <row r="89" spans="1:7" s="12" customFormat="1" ht="25.5">
      <c r="A89" s="38" t="s">
        <v>23</v>
      </c>
      <c r="B89" s="5" t="s">
        <v>205</v>
      </c>
      <c r="C89" s="5" t="s">
        <v>177</v>
      </c>
      <c r="D89" s="2" t="s">
        <v>184</v>
      </c>
      <c r="E89" s="118" t="s">
        <v>296</v>
      </c>
      <c r="F89" s="2" t="s">
        <v>24</v>
      </c>
      <c r="G89" s="16">
        <v>1930</v>
      </c>
    </row>
    <row r="90" spans="1:7" s="12" customFormat="1" ht="40.5" customHeight="1">
      <c r="A90" s="119" t="s">
        <v>431</v>
      </c>
      <c r="B90" s="5" t="s">
        <v>205</v>
      </c>
      <c r="C90" s="5" t="s">
        <v>177</v>
      </c>
      <c r="D90" s="2" t="s">
        <v>184</v>
      </c>
      <c r="E90" s="73" t="s">
        <v>357</v>
      </c>
      <c r="F90" s="2"/>
      <c r="G90" s="16">
        <f>G91</f>
        <v>10000</v>
      </c>
    </row>
    <row r="91" spans="1:7" s="12" customFormat="1" ht="25.5">
      <c r="A91" s="38" t="s">
        <v>21</v>
      </c>
      <c r="B91" s="5" t="s">
        <v>205</v>
      </c>
      <c r="C91" s="5" t="s">
        <v>177</v>
      </c>
      <c r="D91" s="2" t="s">
        <v>184</v>
      </c>
      <c r="E91" s="73" t="s">
        <v>357</v>
      </c>
      <c r="F91" s="2" t="s">
        <v>22</v>
      </c>
      <c r="G91" s="16">
        <f>G92</f>
        <v>10000</v>
      </c>
    </row>
    <row r="92" spans="1:7" s="12" customFormat="1" ht="25.5">
      <c r="A92" s="38" t="s">
        <v>23</v>
      </c>
      <c r="B92" s="5" t="s">
        <v>205</v>
      </c>
      <c r="C92" s="5" t="s">
        <v>177</v>
      </c>
      <c r="D92" s="2" t="s">
        <v>184</v>
      </c>
      <c r="E92" s="73" t="s">
        <v>357</v>
      </c>
      <c r="F92" s="2" t="s">
        <v>24</v>
      </c>
      <c r="G92" s="16">
        <f>10000</f>
        <v>10000</v>
      </c>
    </row>
    <row r="93" spans="1:7" s="12" customFormat="1" ht="29.25" customHeight="1">
      <c r="A93" s="8" t="s">
        <v>196</v>
      </c>
      <c r="B93" s="5" t="s">
        <v>205</v>
      </c>
      <c r="C93" s="5" t="s">
        <v>177</v>
      </c>
      <c r="D93" s="2" t="s">
        <v>183</v>
      </c>
      <c r="E93" s="2"/>
      <c r="F93" s="2"/>
      <c r="G93" s="16">
        <f>G97+G94</f>
        <v>4848.1</v>
      </c>
    </row>
    <row r="94" spans="1:7" s="12" customFormat="1" ht="68.25" customHeight="1">
      <c r="A94" s="34" t="s">
        <v>37</v>
      </c>
      <c r="B94" s="5" t="s">
        <v>205</v>
      </c>
      <c r="C94" s="5" t="s">
        <v>177</v>
      </c>
      <c r="D94" s="5" t="s">
        <v>183</v>
      </c>
      <c r="E94" s="2" t="s">
        <v>38</v>
      </c>
      <c r="F94" s="5"/>
      <c r="G94" s="71">
        <f>G95</f>
        <v>2000</v>
      </c>
    </row>
    <row r="95" spans="1:7" s="12" customFormat="1" ht="27.75" customHeight="1">
      <c r="A95" s="89" t="s">
        <v>21</v>
      </c>
      <c r="B95" s="5" t="s">
        <v>205</v>
      </c>
      <c r="C95" s="5" t="s">
        <v>177</v>
      </c>
      <c r="D95" s="2" t="s">
        <v>183</v>
      </c>
      <c r="E95" s="2" t="s">
        <v>38</v>
      </c>
      <c r="F95" s="2" t="s">
        <v>22</v>
      </c>
      <c r="G95" s="16">
        <f>G96</f>
        <v>2000</v>
      </c>
    </row>
    <row r="96" spans="1:7" s="12" customFormat="1" ht="31.5" customHeight="1">
      <c r="A96" s="38" t="s">
        <v>23</v>
      </c>
      <c r="B96" s="5" t="s">
        <v>205</v>
      </c>
      <c r="C96" s="5" t="s">
        <v>177</v>
      </c>
      <c r="D96" s="2" t="s">
        <v>183</v>
      </c>
      <c r="E96" s="2" t="s">
        <v>38</v>
      </c>
      <c r="F96" s="2" t="s">
        <v>24</v>
      </c>
      <c r="G96" s="16">
        <v>2000</v>
      </c>
    </row>
    <row r="97" spans="1:7" s="54" customFormat="1" ht="53.25" customHeight="1">
      <c r="A97" s="84" t="s">
        <v>40</v>
      </c>
      <c r="B97" s="5" t="s">
        <v>205</v>
      </c>
      <c r="C97" s="5" t="s">
        <v>177</v>
      </c>
      <c r="D97" s="5" t="s">
        <v>183</v>
      </c>
      <c r="E97" s="73" t="s">
        <v>318</v>
      </c>
      <c r="F97" s="5"/>
      <c r="G97" s="71">
        <f>G98+G101+G104</f>
        <v>2848.1</v>
      </c>
    </row>
    <row r="98" spans="1:7" s="54" customFormat="1" ht="34.5" customHeight="1">
      <c r="A98" s="84" t="s">
        <v>25</v>
      </c>
      <c r="B98" s="5" t="s">
        <v>205</v>
      </c>
      <c r="C98" s="5" t="s">
        <v>177</v>
      </c>
      <c r="D98" s="5" t="s">
        <v>183</v>
      </c>
      <c r="E98" s="97" t="s">
        <v>319</v>
      </c>
      <c r="F98" s="5"/>
      <c r="G98" s="71">
        <f>G99</f>
        <v>100</v>
      </c>
    </row>
    <row r="99" spans="1:7" s="54" customFormat="1" ht="32.25" customHeight="1">
      <c r="A99" s="38" t="s">
        <v>21</v>
      </c>
      <c r="B99" s="5" t="s">
        <v>205</v>
      </c>
      <c r="C99" s="5" t="s">
        <v>177</v>
      </c>
      <c r="D99" s="5" t="s">
        <v>183</v>
      </c>
      <c r="E99" s="97" t="s">
        <v>319</v>
      </c>
      <c r="F99" s="5" t="s">
        <v>22</v>
      </c>
      <c r="G99" s="71">
        <f>G100</f>
        <v>100</v>
      </c>
    </row>
    <row r="100" spans="1:7" s="54" customFormat="1" ht="26.25" customHeight="1">
      <c r="A100" s="38" t="s">
        <v>23</v>
      </c>
      <c r="B100" s="5" t="s">
        <v>205</v>
      </c>
      <c r="C100" s="5" t="s">
        <v>177</v>
      </c>
      <c r="D100" s="5" t="s">
        <v>183</v>
      </c>
      <c r="E100" s="97" t="s">
        <v>319</v>
      </c>
      <c r="F100" s="5" t="s">
        <v>24</v>
      </c>
      <c r="G100" s="71">
        <v>100</v>
      </c>
    </row>
    <row r="101" spans="1:7" s="54" customFormat="1" ht="29.25" customHeight="1">
      <c r="A101" s="84" t="s">
        <v>26</v>
      </c>
      <c r="B101" s="5" t="s">
        <v>205</v>
      </c>
      <c r="C101" s="5" t="s">
        <v>177</v>
      </c>
      <c r="D101" s="5" t="s">
        <v>183</v>
      </c>
      <c r="E101" s="97" t="s">
        <v>320</v>
      </c>
      <c r="F101" s="5"/>
      <c r="G101" s="71">
        <f>G102</f>
        <v>1408.1</v>
      </c>
    </row>
    <row r="102" spans="1:7" s="54" customFormat="1" ht="30" customHeight="1">
      <c r="A102" s="38" t="s">
        <v>21</v>
      </c>
      <c r="B102" s="5" t="s">
        <v>205</v>
      </c>
      <c r="C102" s="5" t="s">
        <v>177</v>
      </c>
      <c r="D102" s="5" t="s">
        <v>183</v>
      </c>
      <c r="E102" s="97" t="s">
        <v>320</v>
      </c>
      <c r="F102" s="5" t="s">
        <v>22</v>
      </c>
      <c r="G102" s="71">
        <f>G103</f>
        <v>1408.1</v>
      </c>
    </row>
    <row r="103" spans="1:7" s="54" customFormat="1" ht="30" customHeight="1">
      <c r="A103" s="38" t="s">
        <v>23</v>
      </c>
      <c r="B103" s="5" t="s">
        <v>205</v>
      </c>
      <c r="C103" s="5" t="s">
        <v>177</v>
      </c>
      <c r="D103" s="5" t="s">
        <v>183</v>
      </c>
      <c r="E103" s="97" t="s">
        <v>320</v>
      </c>
      <c r="F103" s="5" t="s">
        <v>24</v>
      </c>
      <c r="G103" s="71">
        <f>1290+118.1</f>
        <v>1408.1</v>
      </c>
    </row>
    <row r="104" spans="1:7" s="54" customFormat="1" ht="32.25" customHeight="1">
      <c r="A104" s="84" t="s">
        <v>27</v>
      </c>
      <c r="B104" s="5" t="s">
        <v>205</v>
      </c>
      <c r="C104" s="5" t="s">
        <v>177</v>
      </c>
      <c r="D104" s="5" t="s">
        <v>183</v>
      </c>
      <c r="E104" s="97" t="s">
        <v>321</v>
      </c>
      <c r="F104" s="5"/>
      <c r="G104" s="71">
        <f>G105</f>
        <v>1340</v>
      </c>
    </row>
    <row r="105" spans="1:7" s="54" customFormat="1" ht="30" customHeight="1">
      <c r="A105" s="38" t="s">
        <v>21</v>
      </c>
      <c r="B105" s="5" t="s">
        <v>205</v>
      </c>
      <c r="C105" s="5" t="s">
        <v>177</v>
      </c>
      <c r="D105" s="5" t="s">
        <v>183</v>
      </c>
      <c r="E105" s="97" t="s">
        <v>321</v>
      </c>
      <c r="F105" s="5" t="s">
        <v>22</v>
      </c>
      <c r="G105" s="71">
        <f>G106</f>
        <v>1340</v>
      </c>
    </row>
    <row r="106" spans="1:7" s="54" customFormat="1" ht="30" customHeight="1">
      <c r="A106" s="38" t="s">
        <v>23</v>
      </c>
      <c r="B106" s="5" t="s">
        <v>205</v>
      </c>
      <c r="C106" s="5" t="s">
        <v>177</v>
      </c>
      <c r="D106" s="5" t="s">
        <v>183</v>
      </c>
      <c r="E106" s="97" t="s">
        <v>321</v>
      </c>
      <c r="F106" s="5" t="s">
        <v>24</v>
      </c>
      <c r="G106" s="71">
        <f>100+1240</f>
        <v>1340</v>
      </c>
    </row>
    <row r="107" spans="1:7" s="59" customFormat="1" ht="20.25" customHeight="1">
      <c r="A107" s="56" t="s">
        <v>239</v>
      </c>
      <c r="B107" s="57" t="s">
        <v>205</v>
      </c>
      <c r="C107" s="57" t="s">
        <v>179</v>
      </c>
      <c r="D107" s="57"/>
      <c r="E107" s="57"/>
      <c r="F107" s="57"/>
      <c r="G107" s="58">
        <f>G108+G112</f>
        <v>19360.6</v>
      </c>
    </row>
    <row r="108" spans="1:7" s="59" customFormat="1" ht="20.25" customHeight="1">
      <c r="A108" s="23" t="s">
        <v>257</v>
      </c>
      <c r="B108" s="5" t="s">
        <v>205</v>
      </c>
      <c r="C108" s="5" t="s">
        <v>179</v>
      </c>
      <c r="D108" s="2" t="s">
        <v>186</v>
      </c>
      <c r="E108" s="2"/>
      <c r="F108" s="2"/>
      <c r="G108" s="14">
        <f>G109</f>
        <v>9660.6</v>
      </c>
    </row>
    <row r="109" spans="1:7" s="59" customFormat="1" ht="69" customHeight="1">
      <c r="A109" s="35" t="s">
        <v>287</v>
      </c>
      <c r="B109" s="5" t="s">
        <v>205</v>
      </c>
      <c r="C109" s="5" t="s">
        <v>179</v>
      </c>
      <c r="D109" s="2" t="s">
        <v>186</v>
      </c>
      <c r="E109" s="2" t="s">
        <v>322</v>
      </c>
      <c r="F109" s="2"/>
      <c r="G109" s="14">
        <f>G110</f>
        <v>9660.6</v>
      </c>
    </row>
    <row r="110" spans="1:7" s="59" customFormat="1" ht="17.25" customHeight="1">
      <c r="A110" s="84" t="s">
        <v>28</v>
      </c>
      <c r="B110" s="5" t="s">
        <v>205</v>
      </c>
      <c r="C110" s="5" t="s">
        <v>179</v>
      </c>
      <c r="D110" s="2" t="s">
        <v>186</v>
      </c>
      <c r="E110" s="2" t="s">
        <v>322</v>
      </c>
      <c r="F110" s="2" t="s">
        <v>29</v>
      </c>
      <c r="G110" s="14">
        <v>9660.6</v>
      </c>
    </row>
    <row r="111" spans="1:7" s="59" customFormat="1" ht="20.25" customHeight="1">
      <c r="A111" s="38" t="s">
        <v>41</v>
      </c>
      <c r="B111" s="5" t="s">
        <v>205</v>
      </c>
      <c r="C111" s="5" t="s">
        <v>179</v>
      </c>
      <c r="D111" s="2" t="s">
        <v>186</v>
      </c>
      <c r="E111" s="2" t="s">
        <v>322</v>
      </c>
      <c r="F111" s="2" t="s">
        <v>42</v>
      </c>
      <c r="G111" s="14">
        <v>9660.6</v>
      </c>
    </row>
    <row r="112" spans="1:7" s="12" customFormat="1" ht="19.5" customHeight="1">
      <c r="A112" s="99" t="s">
        <v>39</v>
      </c>
      <c r="B112" s="5" t="s">
        <v>205</v>
      </c>
      <c r="C112" s="5" t="s">
        <v>179</v>
      </c>
      <c r="D112" s="2" t="s">
        <v>182</v>
      </c>
      <c r="E112" s="73"/>
      <c r="F112" s="73"/>
      <c r="G112" s="74">
        <f>G113</f>
        <v>9700</v>
      </c>
    </row>
    <row r="113" spans="1:7" s="12" customFormat="1" ht="70.5" customHeight="1">
      <c r="A113" s="38" t="s">
        <v>50</v>
      </c>
      <c r="B113" s="5" t="s">
        <v>205</v>
      </c>
      <c r="C113" s="5" t="s">
        <v>179</v>
      </c>
      <c r="D113" s="2" t="s">
        <v>182</v>
      </c>
      <c r="E113" s="73" t="s">
        <v>401</v>
      </c>
      <c r="F113" s="73"/>
      <c r="G113" s="74">
        <f>G114+G121</f>
        <v>9700</v>
      </c>
    </row>
    <row r="114" spans="1:7" s="12" customFormat="1" ht="31.5" customHeight="1">
      <c r="A114" s="35" t="s">
        <v>400</v>
      </c>
      <c r="B114" s="5" t="s">
        <v>205</v>
      </c>
      <c r="C114" s="5" t="s">
        <v>179</v>
      </c>
      <c r="D114" s="2" t="s">
        <v>182</v>
      </c>
      <c r="E114" s="73" t="s">
        <v>375</v>
      </c>
      <c r="F114" s="73" t="s">
        <v>290</v>
      </c>
      <c r="G114" s="74">
        <f>G115+G117+G119</f>
        <v>5500</v>
      </c>
    </row>
    <row r="115" spans="1:7" s="12" customFormat="1" ht="68.25" customHeight="1">
      <c r="A115" s="38" t="s">
        <v>51</v>
      </c>
      <c r="B115" s="5" t="s">
        <v>205</v>
      </c>
      <c r="C115" s="5" t="s">
        <v>179</v>
      </c>
      <c r="D115" s="2" t="s">
        <v>182</v>
      </c>
      <c r="E115" s="73" t="s">
        <v>375</v>
      </c>
      <c r="F115" s="73" t="s">
        <v>52</v>
      </c>
      <c r="G115" s="74">
        <f>G116</f>
        <v>4249.7</v>
      </c>
    </row>
    <row r="116" spans="1:7" s="12" customFormat="1" ht="30.75" customHeight="1">
      <c r="A116" s="23" t="s">
        <v>32</v>
      </c>
      <c r="B116" s="5" t="s">
        <v>205</v>
      </c>
      <c r="C116" s="5" t="s">
        <v>179</v>
      </c>
      <c r="D116" s="2" t="s">
        <v>182</v>
      </c>
      <c r="E116" s="73" t="s">
        <v>375</v>
      </c>
      <c r="F116" s="73" t="s">
        <v>33</v>
      </c>
      <c r="G116" s="74">
        <v>4249.7</v>
      </c>
    </row>
    <row r="117" spans="1:7" s="12" customFormat="1" ht="24.75" customHeight="1">
      <c r="A117" s="38" t="s">
        <v>21</v>
      </c>
      <c r="B117" s="5" t="s">
        <v>205</v>
      </c>
      <c r="C117" s="5" t="s">
        <v>179</v>
      </c>
      <c r="D117" s="2" t="s">
        <v>182</v>
      </c>
      <c r="E117" s="73" t="s">
        <v>375</v>
      </c>
      <c r="F117" s="73" t="s">
        <v>22</v>
      </c>
      <c r="G117" s="74">
        <f>G118</f>
        <v>1245.2</v>
      </c>
    </row>
    <row r="118" spans="1:7" s="12" customFormat="1" ht="24.75" customHeight="1">
      <c r="A118" s="84" t="s">
        <v>23</v>
      </c>
      <c r="B118" s="5" t="s">
        <v>205</v>
      </c>
      <c r="C118" s="5" t="s">
        <v>179</v>
      </c>
      <c r="D118" s="2" t="s">
        <v>182</v>
      </c>
      <c r="E118" s="73" t="s">
        <v>375</v>
      </c>
      <c r="F118" s="73" t="s">
        <v>24</v>
      </c>
      <c r="G118" s="74">
        <v>1245.2</v>
      </c>
    </row>
    <row r="119" spans="1:7" s="12" customFormat="1" ht="24.75" customHeight="1">
      <c r="A119" s="38" t="s">
        <v>28</v>
      </c>
      <c r="B119" s="5" t="s">
        <v>205</v>
      </c>
      <c r="C119" s="5" t="s">
        <v>179</v>
      </c>
      <c r="D119" s="2" t="s">
        <v>182</v>
      </c>
      <c r="E119" s="73" t="s">
        <v>375</v>
      </c>
      <c r="F119" s="73" t="s">
        <v>29</v>
      </c>
      <c r="G119" s="74">
        <f>G120</f>
        <v>5.1</v>
      </c>
    </row>
    <row r="120" spans="1:7" s="12" customFormat="1" ht="24.75" customHeight="1">
      <c r="A120" s="38" t="s">
        <v>34</v>
      </c>
      <c r="B120" s="5" t="s">
        <v>205</v>
      </c>
      <c r="C120" s="5" t="s">
        <v>179</v>
      </c>
      <c r="D120" s="2" t="s">
        <v>182</v>
      </c>
      <c r="E120" s="73" t="s">
        <v>375</v>
      </c>
      <c r="F120" s="73" t="s">
        <v>35</v>
      </c>
      <c r="G120" s="74">
        <v>5.1</v>
      </c>
    </row>
    <row r="121" spans="1:7" s="12" customFormat="1" ht="21" customHeight="1">
      <c r="A121" s="38" t="s">
        <v>28</v>
      </c>
      <c r="B121" s="5" t="s">
        <v>205</v>
      </c>
      <c r="C121" s="5" t="s">
        <v>179</v>
      </c>
      <c r="D121" s="2" t="s">
        <v>182</v>
      </c>
      <c r="E121" s="73" t="s">
        <v>408</v>
      </c>
      <c r="F121" s="73" t="s">
        <v>29</v>
      </c>
      <c r="G121" s="74">
        <f>G122</f>
        <v>4200</v>
      </c>
    </row>
    <row r="122" spans="1:7" s="12" customFormat="1" ht="45" customHeight="1">
      <c r="A122" s="38" t="s">
        <v>53</v>
      </c>
      <c r="B122" s="5" t="s">
        <v>205</v>
      </c>
      <c r="C122" s="5" t="s">
        <v>179</v>
      </c>
      <c r="D122" s="2" t="s">
        <v>182</v>
      </c>
      <c r="E122" s="73" t="s">
        <v>408</v>
      </c>
      <c r="F122" s="73" t="s">
        <v>6</v>
      </c>
      <c r="G122" s="74">
        <v>4200</v>
      </c>
    </row>
    <row r="123" spans="1:7" s="12" customFormat="1" ht="16.5" customHeight="1">
      <c r="A123" s="56" t="s">
        <v>243</v>
      </c>
      <c r="B123" s="57" t="s">
        <v>205</v>
      </c>
      <c r="C123" s="57" t="s">
        <v>188</v>
      </c>
      <c r="D123" s="3"/>
      <c r="E123" s="3"/>
      <c r="F123" s="3"/>
      <c r="G123" s="17">
        <f>G124</f>
        <v>13100</v>
      </c>
    </row>
    <row r="124" spans="1:7" s="12" customFormat="1" ht="25.5">
      <c r="A124" s="27" t="s">
        <v>254</v>
      </c>
      <c r="B124" s="5" t="s">
        <v>205</v>
      </c>
      <c r="C124" s="5" t="s">
        <v>188</v>
      </c>
      <c r="D124" s="2" t="s">
        <v>187</v>
      </c>
      <c r="E124" s="2"/>
      <c r="F124" s="2"/>
      <c r="G124" s="16">
        <f>G125+G128</f>
        <v>13100</v>
      </c>
    </row>
    <row r="125" spans="1:7" s="12" customFormat="1" ht="54.75" customHeight="1">
      <c r="A125" s="28" t="s">
        <v>397</v>
      </c>
      <c r="B125" s="5" t="s">
        <v>205</v>
      </c>
      <c r="C125" s="5" t="s">
        <v>188</v>
      </c>
      <c r="D125" s="2" t="s">
        <v>187</v>
      </c>
      <c r="E125" s="2" t="s">
        <v>323</v>
      </c>
      <c r="F125" s="2"/>
      <c r="G125" s="16">
        <f>G126</f>
        <v>11000</v>
      </c>
    </row>
    <row r="126" spans="1:7" s="12" customFormat="1" ht="32.25" customHeight="1">
      <c r="A126" s="38" t="s">
        <v>21</v>
      </c>
      <c r="B126" s="5" t="s">
        <v>205</v>
      </c>
      <c r="C126" s="5" t="s">
        <v>188</v>
      </c>
      <c r="D126" s="2" t="s">
        <v>187</v>
      </c>
      <c r="E126" s="2" t="s">
        <v>323</v>
      </c>
      <c r="F126" s="2" t="s">
        <v>22</v>
      </c>
      <c r="G126" s="16">
        <f>G127</f>
        <v>11000</v>
      </c>
    </row>
    <row r="127" spans="1:7" s="12" customFormat="1" ht="32.25" customHeight="1">
      <c r="A127" s="84" t="s">
        <v>23</v>
      </c>
      <c r="B127" s="5" t="s">
        <v>205</v>
      </c>
      <c r="C127" s="5" t="s">
        <v>188</v>
      </c>
      <c r="D127" s="2" t="s">
        <v>187</v>
      </c>
      <c r="E127" s="2" t="s">
        <v>323</v>
      </c>
      <c r="F127" s="2" t="s">
        <v>24</v>
      </c>
      <c r="G127" s="16">
        <f>4000+7000</f>
        <v>11000</v>
      </c>
    </row>
    <row r="128" spans="1:7" s="12" customFormat="1" ht="67.5" customHeight="1">
      <c r="A128" s="38" t="s">
        <v>432</v>
      </c>
      <c r="B128" s="5" t="s">
        <v>205</v>
      </c>
      <c r="C128" s="5" t="s">
        <v>188</v>
      </c>
      <c r="D128" s="2" t="s">
        <v>187</v>
      </c>
      <c r="E128" s="32" t="s">
        <v>433</v>
      </c>
      <c r="F128" s="2"/>
      <c r="G128" s="16">
        <f>G129</f>
        <v>2100</v>
      </c>
    </row>
    <row r="129" spans="1:7" s="12" customFormat="1" ht="26.25" customHeight="1">
      <c r="A129" s="38" t="s">
        <v>21</v>
      </c>
      <c r="B129" s="5" t="s">
        <v>205</v>
      </c>
      <c r="C129" s="5" t="s">
        <v>188</v>
      </c>
      <c r="D129" s="2" t="s">
        <v>187</v>
      </c>
      <c r="E129" s="32" t="s">
        <v>433</v>
      </c>
      <c r="F129" s="2" t="s">
        <v>22</v>
      </c>
      <c r="G129" s="16">
        <f>G130</f>
        <v>2100</v>
      </c>
    </row>
    <row r="130" spans="1:7" s="12" customFormat="1" ht="26.25" customHeight="1">
      <c r="A130" s="38" t="s">
        <v>23</v>
      </c>
      <c r="B130" s="5" t="s">
        <v>205</v>
      </c>
      <c r="C130" s="5" t="s">
        <v>188</v>
      </c>
      <c r="D130" s="2" t="s">
        <v>187</v>
      </c>
      <c r="E130" s="32" t="s">
        <v>433</v>
      </c>
      <c r="F130" s="2" t="s">
        <v>24</v>
      </c>
      <c r="G130" s="16">
        <v>2100</v>
      </c>
    </row>
    <row r="131" spans="1:7" ht="18" customHeight="1">
      <c r="A131" s="56" t="s">
        <v>230</v>
      </c>
      <c r="B131" s="57" t="s">
        <v>205</v>
      </c>
      <c r="C131" s="57" t="s">
        <v>190</v>
      </c>
      <c r="D131" s="3"/>
      <c r="E131" s="4"/>
      <c r="F131" s="3"/>
      <c r="G131" s="18">
        <f>G132+G137</f>
        <v>15686.2</v>
      </c>
    </row>
    <row r="132" spans="1:7" ht="18" customHeight="1">
      <c r="A132" s="9" t="s">
        <v>249</v>
      </c>
      <c r="B132" s="5" t="s">
        <v>205</v>
      </c>
      <c r="C132" s="5" t="s">
        <v>190</v>
      </c>
      <c r="D132" s="1" t="s">
        <v>173</v>
      </c>
      <c r="E132" s="2"/>
      <c r="F132" s="1"/>
      <c r="G132" s="15">
        <f>G133</f>
        <v>8600</v>
      </c>
    </row>
    <row r="133" spans="1:7" ht="25.5">
      <c r="A133" s="6" t="s">
        <v>262</v>
      </c>
      <c r="B133" s="5" t="s">
        <v>205</v>
      </c>
      <c r="C133" s="5" t="s">
        <v>190</v>
      </c>
      <c r="D133" s="1" t="s">
        <v>173</v>
      </c>
      <c r="E133" s="2" t="s">
        <v>118</v>
      </c>
      <c r="F133" s="1"/>
      <c r="G133" s="15">
        <f>G134</f>
        <v>8600</v>
      </c>
    </row>
    <row r="134" spans="1:7" ht="38.25">
      <c r="A134" s="6" t="s">
        <v>191</v>
      </c>
      <c r="B134" s="5" t="s">
        <v>205</v>
      </c>
      <c r="C134" s="5" t="s">
        <v>190</v>
      </c>
      <c r="D134" s="1" t="s">
        <v>173</v>
      </c>
      <c r="E134" s="2" t="s">
        <v>119</v>
      </c>
      <c r="F134" s="1"/>
      <c r="G134" s="15">
        <f>G135</f>
        <v>8600</v>
      </c>
    </row>
    <row r="135" spans="1:7" ht="20.25" customHeight="1">
      <c r="A135" s="34" t="s">
        <v>166</v>
      </c>
      <c r="B135" s="5" t="s">
        <v>205</v>
      </c>
      <c r="C135" s="5" t="s">
        <v>190</v>
      </c>
      <c r="D135" s="1" t="s">
        <v>173</v>
      </c>
      <c r="E135" s="2" t="s">
        <v>119</v>
      </c>
      <c r="F135" s="1" t="s">
        <v>114</v>
      </c>
      <c r="G135" s="15">
        <f>G136</f>
        <v>8600</v>
      </c>
    </row>
    <row r="136" spans="1:7" ht="27.75" customHeight="1">
      <c r="A136" s="34" t="s">
        <v>117</v>
      </c>
      <c r="B136" s="5" t="s">
        <v>205</v>
      </c>
      <c r="C136" s="5" t="s">
        <v>190</v>
      </c>
      <c r="D136" s="1" t="s">
        <v>173</v>
      </c>
      <c r="E136" s="2" t="s">
        <v>119</v>
      </c>
      <c r="F136" s="1" t="s">
        <v>116</v>
      </c>
      <c r="G136" s="15">
        <v>8600</v>
      </c>
    </row>
    <row r="137" spans="1:7" ht="16.5" customHeight="1">
      <c r="A137" s="9" t="s">
        <v>250</v>
      </c>
      <c r="B137" s="5" t="s">
        <v>205</v>
      </c>
      <c r="C137" s="2" t="s">
        <v>190</v>
      </c>
      <c r="D137" s="2" t="s">
        <v>177</v>
      </c>
      <c r="E137" s="2"/>
      <c r="F137" s="1"/>
      <c r="G137" s="15">
        <f>G138+G142+G146</f>
        <v>7086.2</v>
      </c>
    </row>
    <row r="138" spans="1:7" ht="16.5" customHeight="1">
      <c r="A138" s="34" t="s">
        <v>263</v>
      </c>
      <c r="B138" s="5" t="s">
        <v>205</v>
      </c>
      <c r="C138" s="2" t="s">
        <v>190</v>
      </c>
      <c r="D138" s="2" t="s">
        <v>177</v>
      </c>
      <c r="E138" s="2" t="s">
        <v>235</v>
      </c>
      <c r="F138" s="1"/>
      <c r="G138" s="15">
        <f>G139</f>
        <v>500</v>
      </c>
    </row>
    <row r="139" spans="1:7" ht="29.25" customHeight="1">
      <c r="A139" s="34" t="s">
        <v>365</v>
      </c>
      <c r="B139" s="5" t="s">
        <v>205</v>
      </c>
      <c r="C139" s="2" t="s">
        <v>190</v>
      </c>
      <c r="D139" s="2" t="s">
        <v>177</v>
      </c>
      <c r="E139" s="2" t="s">
        <v>324</v>
      </c>
      <c r="F139" s="1"/>
      <c r="G139" s="15">
        <f>G140</f>
        <v>500</v>
      </c>
    </row>
    <row r="140" spans="1:7" ht="25.5" customHeight="1">
      <c r="A140" s="34" t="s">
        <v>115</v>
      </c>
      <c r="B140" s="5" t="s">
        <v>205</v>
      </c>
      <c r="C140" s="2" t="s">
        <v>190</v>
      </c>
      <c r="D140" s="2" t="s">
        <v>177</v>
      </c>
      <c r="E140" s="2" t="s">
        <v>324</v>
      </c>
      <c r="F140" s="1" t="s">
        <v>114</v>
      </c>
      <c r="G140" s="15">
        <f>G141</f>
        <v>500</v>
      </c>
    </row>
    <row r="141" spans="1:7" ht="30.75" customHeight="1">
      <c r="A141" s="34" t="s">
        <v>281</v>
      </c>
      <c r="B141" s="5" t="s">
        <v>205</v>
      </c>
      <c r="C141" s="2" t="s">
        <v>190</v>
      </c>
      <c r="D141" s="2" t="s">
        <v>177</v>
      </c>
      <c r="E141" s="2" t="s">
        <v>324</v>
      </c>
      <c r="F141" s="1" t="s">
        <v>282</v>
      </c>
      <c r="G141" s="15">
        <v>500</v>
      </c>
    </row>
    <row r="142" spans="1:7" ht="24" customHeight="1">
      <c r="A142" s="28" t="s">
        <v>39</v>
      </c>
      <c r="B142" s="5" t="s">
        <v>205</v>
      </c>
      <c r="C142" s="2" t="s">
        <v>190</v>
      </c>
      <c r="D142" s="2" t="s">
        <v>177</v>
      </c>
      <c r="E142" s="2"/>
      <c r="F142" s="2"/>
      <c r="G142" s="15">
        <f>G143</f>
        <v>4086.2</v>
      </c>
    </row>
    <row r="143" spans="1:7" ht="92.25" customHeight="1">
      <c r="A143" s="30" t="s">
        <v>120</v>
      </c>
      <c r="B143" s="5" t="s">
        <v>205</v>
      </c>
      <c r="C143" s="2" t="s">
        <v>190</v>
      </c>
      <c r="D143" s="2" t="s">
        <v>177</v>
      </c>
      <c r="E143" s="2" t="s">
        <v>325</v>
      </c>
      <c r="F143" s="2"/>
      <c r="G143" s="15">
        <v>4086.2</v>
      </c>
    </row>
    <row r="144" spans="1:7" ht="25.5" customHeight="1">
      <c r="A144" s="34" t="s">
        <v>115</v>
      </c>
      <c r="B144" s="5" t="s">
        <v>205</v>
      </c>
      <c r="C144" s="2" t="s">
        <v>190</v>
      </c>
      <c r="D144" s="2" t="s">
        <v>177</v>
      </c>
      <c r="E144" s="2" t="s">
        <v>325</v>
      </c>
      <c r="F144" s="2" t="s">
        <v>114</v>
      </c>
      <c r="G144" s="16">
        <f>G145</f>
        <v>4086.2</v>
      </c>
    </row>
    <row r="145" spans="1:7" ht="32.25" customHeight="1">
      <c r="A145" s="34" t="s">
        <v>281</v>
      </c>
      <c r="B145" s="5" t="s">
        <v>205</v>
      </c>
      <c r="C145" s="2" t="s">
        <v>190</v>
      </c>
      <c r="D145" s="2" t="s">
        <v>177</v>
      </c>
      <c r="E145" s="2" t="s">
        <v>325</v>
      </c>
      <c r="F145" s="2" t="s">
        <v>282</v>
      </c>
      <c r="G145" s="16">
        <v>4086.2</v>
      </c>
    </row>
    <row r="146" spans="1:7" ht="27" customHeight="1">
      <c r="A146" s="37" t="s">
        <v>163</v>
      </c>
      <c r="B146" s="5" t="s">
        <v>205</v>
      </c>
      <c r="C146" s="2" t="s">
        <v>190</v>
      </c>
      <c r="D146" s="2" t="s">
        <v>177</v>
      </c>
      <c r="E146" s="2" t="s">
        <v>357</v>
      </c>
      <c r="F146" s="2"/>
      <c r="G146" s="16">
        <f>G147</f>
        <v>2500</v>
      </c>
    </row>
    <row r="147" spans="1:7" ht="15.75" customHeight="1">
      <c r="A147" s="23" t="s">
        <v>115</v>
      </c>
      <c r="B147" s="5" t="s">
        <v>205</v>
      </c>
      <c r="C147" s="2" t="s">
        <v>190</v>
      </c>
      <c r="D147" s="2" t="s">
        <v>177</v>
      </c>
      <c r="E147" s="2" t="s">
        <v>357</v>
      </c>
      <c r="F147" s="2" t="s">
        <v>114</v>
      </c>
      <c r="G147" s="16">
        <v>2500</v>
      </c>
    </row>
    <row r="148" spans="1:7" ht="26.25" customHeight="1">
      <c r="A148" s="23" t="s">
        <v>281</v>
      </c>
      <c r="B148" s="5" t="s">
        <v>205</v>
      </c>
      <c r="C148" s="2" t="s">
        <v>190</v>
      </c>
      <c r="D148" s="2" t="s">
        <v>177</v>
      </c>
      <c r="E148" s="2" t="s">
        <v>357</v>
      </c>
      <c r="F148" s="2" t="s">
        <v>282</v>
      </c>
      <c r="G148" s="16">
        <v>2500</v>
      </c>
    </row>
    <row r="149" spans="1:7" ht="25.5">
      <c r="A149" s="3" t="s">
        <v>274</v>
      </c>
      <c r="B149" s="3" t="s">
        <v>206</v>
      </c>
      <c r="C149" s="2"/>
      <c r="D149" s="2"/>
      <c r="E149" s="2"/>
      <c r="F149" s="2"/>
      <c r="G149" s="17">
        <f>G150+G168</f>
        <v>23091.1</v>
      </c>
    </row>
    <row r="150" spans="1:7" ht="17.25" customHeight="1">
      <c r="A150" s="20" t="s">
        <v>252</v>
      </c>
      <c r="B150" s="5" t="s">
        <v>206</v>
      </c>
      <c r="C150" s="5" t="s">
        <v>173</v>
      </c>
      <c r="D150" s="3"/>
      <c r="E150" s="3"/>
      <c r="F150" s="3"/>
      <c r="G150" s="19">
        <f>G151</f>
        <v>22521.1</v>
      </c>
    </row>
    <row r="151" spans="1:7" ht="51">
      <c r="A151" s="8" t="s">
        <v>176</v>
      </c>
      <c r="B151" s="5" t="s">
        <v>206</v>
      </c>
      <c r="C151" s="5" t="s">
        <v>173</v>
      </c>
      <c r="D151" s="1" t="s">
        <v>177</v>
      </c>
      <c r="E151" s="2"/>
      <c r="F151" s="2"/>
      <c r="G151" s="14">
        <f>G152</f>
        <v>22521.1</v>
      </c>
    </row>
    <row r="152" spans="1:7" ht="38.25">
      <c r="A152" s="11" t="s">
        <v>12</v>
      </c>
      <c r="B152" s="5" t="s">
        <v>206</v>
      </c>
      <c r="C152" s="5" t="s">
        <v>173</v>
      </c>
      <c r="D152" s="1" t="s">
        <v>177</v>
      </c>
      <c r="E152" s="1" t="s">
        <v>11</v>
      </c>
      <c r="F152" s="1"/>
      <c r="G152" s="15">
        <f>G156+G153</f>
        <v>22521.1</v>
      </c>
    </row>
    <row r="153" spans="1:7" ht="25.5">
      <c r="A153" s="6" t="s">
        <v>167</v>
      </c>
      <c r="B153" s="5" t="s">
        <v>206</v>
      </c>
      <c r="C153" s="5" t="s">
        <v>173</v>
      </c>
      <c r="D153" s="1" t="s">
        <v>177</v>
      </c>
      <c r="E153" s="1" t="s">
        <v>13</v>
      </c>
      <c r="F153" s="1"/>
      <c r="G153" s="15">
        <f>G154</f>
        <v>2765.2999999999997</v>
      </c>
    </row>
    <row r="154" spans="1:7" ht="63.75">
      <c r="A154" s="60" t="s">
        <v>51</v>
      </c>
      <c r="B154" s="5" t="s">
        <v>206</v>
      </c>
      <c r="C154" s="5" t="s">
        <v>173</v>
      </c>
      <c r="D154" s="1" t="s">
        <v>177</v>
      </c>
      <c r="E154" s="1" t="s">
        <v>13</v>
      </c>
      <c r="F154" s="1" t="s">
        <v>52</v>
      </c>
      <c r="G154" s="15">
        <f>G155</f>
        <v>2765.2999999999997</v>
      </c>
    </row>
    <row r="155" spans="1:7" ht="25.5">
      <c r="A155" s="60" t="s">
        <v>108</v>
      </c>
      <c r="B155" s="5" t="s">
        <v>206</v>
      </c>
      <c r="C155" s="5" t="s">
        <v>173</v>
      </c>
      <c r="D155" s="1" t="s">
        <v>177</v>
      </c>
      <c r="E155" s="1" t="s">
        <v>13</v>
      </c>
      <c r="F155" s="1" t="s">
        <v>109</v>
      </c>
      <c r="G155" s="15">
        <f>2534.2+231.1</f>
        <v>2765.2999999999997</v>
      </c>
    </row>
    <row r="156" spans="1:7" ht="16.5" customHeight="1">
      <c r="A156" s="29" t="s">
        <v>240</v>
      </c>
      <c r="B156" s="5" t="s">
        <v>206</v>
      </c>
      <c r="C156" s="5" t="s">
        <v>173</v>
      </c>
      <c r="D156" s="1" t="s">
        <v>177</v>
      </c>
      <c r="E156" s="2" t="s">
        <v>14</v>
      </c>
      <c r="F156" s="2"/>
      <c r="G156" s="16">
        <f>G157+G160+G163</f>
        <v>19755.8</v>
      </c>
    </row>
    <row r="157" spans="1:7" ht="25.5">
      <c r="A157" s="38" t="s">
        <v>268</v>
      </c>
      <c r="B157" s="5" t="s">
        <v>206</v>
      </c>
      <c r="C157" s="5" t="s">
        <v>173</v>
      </c>
      <c r="D157" s="1" t="s">
        <v>177</v>
      </c>
      <c r="E157" s="2" t="s">
        <v>15</v>
      </c>
      <c r="F157" s="2"/>
      <c r="G157" s="16">
        <f>G158</f>
        <v>1367</v>
      </c>
    </row>
    <row r="158" spans="1:7" ht="63.75">
      <c r="A158" s="60" t="s">
        <v>51</v>
      </c>
      <c r="B158" s="5" t="s">
        <v>206</v>
      </c>
      <c r="C158" s="5" t="s">
        <v>173</v>
      </c>
      <c r="D158" s="1" t="s">
        <v>177</v>
      </c>
      <c r="E158" s="2" t="s">
        <v>15</v>
      </c>
      <c r="F158" s="2" t="s">
        <v>52</v>
      </c>
      <c r="G158" s="16">
        <f>G159</f>
        <v>1367</v>
      </c>
    </row>
    <row r="159" spans="1:7" ht="32.25" customHeight="1">
      <c r="A159" s="60" t="s">
        <v>108</v>
      </c>
      <c r="B159" s="5" t="s">
        <v>206</v>
      </c>
      <c r="C159" s="5" t="s">
        <v>173</v>
      </c>
      <c r="D159" s="1" t="s">
        <v>177</v>
      </c>
      <c r="E159" s="2" t="s">
        <v>15</v>
      </c>
      <c r="F159" s="2" t="s">
        <v>109</v>
      </c>
      <c r="G159" s="16">
        <f>700.9+666.1</f>
        <v>1367</v>
      </c>
    </row>
    <row r="160" spans="1:7" ht="25.5">
      <c r="A160" s="38" t="s">
        <v>269</v>
      </c>
      <c r="B160" s="5" t="s">
        <v>206</v>
      </c>
      <c r="C160" s="5" t="s">
        <v>173</v>
      </c>
      <c r="D160" s="1" t="s">
        <v>177</v>
      </c>
      <c r="E160" s="2" t="s">
        <v>16</v>
      </c>
      <c r="F160" s="2"/>
      <c r="G160" s="16">
        <f>G161</f>
        <v>13830.8</v>
      </c>
    </row>
    <row r="161" spans="1:7" ht="66.75" customHeight="1">
      <c r="A161" s="60" t="s">
        <v>51</v>
      </c>
      <c r="B161" s="5" t="s">
        <v>206</v>
      </c>
      <c r="C161" s="5" t="s">
        <v>173</v>
      </c>
      <c r="D161" s="1" t="s">
        <v>177</v>
      </c>
      <c r="E161" s="2" t="s">
        <v>16</v>
      </c>
      <c r="F161" s="2" t="s">
        <v>52</v>
      </c>
      <c r="G161" s="16">
        <f>G162</f>
        <v>13830.8</v>
      </c>
    </row>
    <row r="162" spans="1:7" ht="30.75" customHeight="1">
      <c r="A162" s="60" t="s">
        <v>108</v>
      </c>
      <c r="B162" s="5" t="s">
        <v>206</v>
      </c>
      <c r="C162" s="5" t="s">
        <v>173</v>
      </c>
      <c r="D162" s="1" t="s">
        <v>177</v>
      </c>
      <c r="E162" s="2" t="s">
        <v>16</v>
      </c>
      <c r="F162" s="2" t="s">
        <v>109</v>
      </c>
      <c r="G162" s="16">
        <f>12861+969.8</f>
        <v>13830.8</v>
      </c>
    </row>
    <row r="163" spans="1:7" ht="30.75" customHeight="1">
      <c r="A163" s="29" t="s">
        <v>203</v>
      </c>
      <c r="B163" s="5" t="s">
        <v>206</v>
      </c>
      <c r="C163" s="5" t="s">
        <v>173</v>
      </c>
      <c r="D163" s="1" t="s">
        <v>177</v>
      </c>
      <c r="E163" s="2" t="s">
        <v>17</v>
      </c>
      <c r="F163" s="2"/>
      <c r="G163" s="16">
        <f>G164+G166</f>
        <v>4558</v>
      </c>
    </row>
    <row r="164" spans="1:7" ht="27" customHeight="1">
      <c r="A164" s="38" t="s">
        <v>21</v>
      </c>
      <c r="B164" s="5" t="s">
        <v>206</v>
      </c>
      <c r="C164" s="5" t="s">
        <v>173</v>
      </c>
      <c r="D164" s="1" t="s">
        <v>177</v>
      </c>
      <c r="E164" s="2" t="s">
        <v>17</v>
      </c>
      <c r="F164" s="2" t="s">
        <v>22</v>
      </c>
      <c r="G164" s="16">
        <f>G165</f>
        <v>4408</v>
      </c>
    </row>
    <row r="165" spans="1:7" ht="29.25" customHeight="1">
      <c r="A165" s="84" t="s">
        <v>23</v>
      </c>
      <c r="B165" s="5" t="s">
        <v>206</v>
      </c>
      <c r="C165" s="5" t="s">
        <v>173</v>
      </c>
      <c r="D165" s="1" t="s">
        <v>177</v>
      </c>
      <c r="E165" s="2" t="s">
        <v>17</v>
      </c>
      <c r="F165" s="2" t="s">
        <v>24</v>
      </c>
      <c r="G165" s="16">
        <f>3500+50+228+630</f>
        <v>4408</v>
      </c>
    </row>
    <row r="166" spans="1:7" ht="19.5" customHeight="1">
      <c r="A166" s="38" t="s">
        <v>28</v>
      </c>
      <c r="B166" s="5" t="s">
        <v>206</v>
      </c>
      <c r="C166" s="5" t="s">
        <v>173</v>
      </c>
      <c r="D166" s="1" t="s">
        <v>177</v>
      </c>
      <c r="E166" s="2" t="s">
        <v>17</v>
      </c>
      <c r="F166" s="2" t="s">
        <v>29</v>
      </c>
      <c r="G166" s="16">
        <f>G167</f>
        <v>150</v>
      </c>
    </row>
    <row r="167" spans="1:7" ht="24.75" customHeight="1">
      <c r="A167" s="61" t="s">
        <v>34</v>
      </c>
      <c r="B167" s="5" t="s">
        <v>206</v>
      </c>
      <c r="C167" s="5" t="s">
        <v>173</v>
      </c>
      <c r="D167" s="1" t="s">
        <v>177</v>
      </c>
      <c r="E167" s="2" t="s">
        <v>17</v>
      </c>
      <c r="F167" s="2" t="s">
        <v>35</v>
      </c>
      <c r="G167" s="16">
        <f>200-50</f>
        <v>150</v>
      </c>
    </row>
    <row r="168" spans="1:7" ht="18" customHeight="1">
      <c r="A168" s="21" t="s">
        <v>230</v>
      </c>
      <c r="B168" s="5" t="s">
        <v>206</v>
      </c>
      <c r="C168" s="5" t="s">
        <v>190</v>
      </c>
      <c r="D168" s="3"/>
      <c r="E168" s="4"/>
      <c r="F168" s="3"/>
      <c r="G168" s="18">
        <f>G169</f>
        <v>570</v>
      </c>
    </row>
    <row r="169" spans="1:7" ht="18" customHeight="1">
      <c r="A169" s="9" t="s">
        <v>249</v>
      </c>
      <c r="B169" s="5" t="s">
        <v>206</v>
      </c>
      <c r="C169" s="5" t="s">
        <v>190</v>
      </c>
      <c r="D169" s="1" t="s">
        <v>173</v>
      </c>
      <c r="E169" s="2"/>
      <c r="F169" s="1"/>
      <c r="G169" s="15">
        <f>G170</f>
        <v>570</v>
      </c>
    </row>
    <row r="170" spans="1:7" ht="30.75" customHeight="1">
      <c r="A170" s="6" t="s">
        <v>262</v>
      </c>
      <c r="B170" s="5" t="s">
        <v>206</v>
      </c>
      <c r="C170" s="5" t="s">
        <v>190</v>
      </c>
      <c r="D170" s="1" t="s">
        <v>173</v>
      </c>
      <c r="E170" s="2" t="s">
        <v>118</v>
      </c>
      <c r="F170" s="1"/>
      <c r="G170" s="15">
        <f>G171</f>
        <v>570</v>
      </c>
    </row>
    <row r="171" spans="1:7" ht="41.25" customHeight="1">
      <c r="A171" s="6" t="s">
        <v>191</v>
      </c>
      <c r="B171" s="5" t="s">
        <v>206</v>
      </c>
      <c r="C171" s="5" t="s">
        <v>190</v>
      </c>
      <c r="D171" s="1" t="s">
        <v>173</v>
      </c>
      <c r="E171" s="2" t="s">
        <v>119</v>
      </c>
      <c r="F171" s="1"/>
      <c r="G171" s="15">
        <f>G172</f>
        <v>570</v>
      </c>
    </row>
    <row r="172" spans="1:7" ht="27.75" customHeight="1">
      <c r="A172" s="34" t="s">
        <v>115</v>
      </c>
      <c r="B172" s="5" t="s">
        <v>206</v>
      </c>
      <c r="C172" s="5" t="s">
        <v>190</v>
      </c>
      <c r="D172" s="1" t="s">
        <v>173</v>
      </c>
      <c r="E172" s="2" t="s">
        <v>119</v>
      </c>
      <c r="F172" s="1" t="s">
        <v>114</v>
      </c>
      <c r="G172" s="15">
        <f>G173</f>
        <v>570</v>
      </c>
    </row>
    <row r="173" spans="1:7" ht="27" customHeight="1">
      <c r="A173" s="34" t="s">
        <v>117</v>
      </c>
      <c r="B173" s="5" t="s">
        <v>206</v>
      </c>
      <c r="C173" s="5" t="s">
        <v>190</v>
      </c>
      <c r="D173" s="1" t="s">
        <v>173</v>
      </c>
      <c r="E173" s="2" t="s">
        <v>119</v>
      </c>
      <c r="F173" s="1" t="s">
        <v>116</v>
      </c>
      <c r="G173" s="15">
        <f>570</f>
        <v>570</v>
      </c>
    </row>
    <row r="174" spans="1:7" s="65" customFormat="1" ht="28.5">
      <c r="A174" s="57" t="s">
        <v>265</v>
      </c>
      <c r="B174" s="57" t="s">
        <v>207</v>
      </c>
      <c r="C174" s="57"/>
      <c r="D174" s="64"/>
      <c r="E174" s="57"/>
      <c r="F174" s="64"/>
      <c r="G174" s="53">
        <f>G175</f>
        <v>6622.299999999999</v>
      </c>
    </row>
    <row r="175" spans="1:7" ht="17.25" customHeight="1">
      <c r="A175" s="20" t="s">
        <v>252</v>
      </c>
      <c r="B175" s="5" t="s">
        <v>207</v>
      </c>
      <c r="C175" s="5" t="s">
        <v>173</v>
      </c>
      <c r="D175" s="3"/>
      <c r="E175" s="3"/>
      <c r="F175" s="3"/>
      <c r="G175" s="52">
        <f>G176</f>
        <v>6622.299999999999</v>
      </c>
    </row>
    <row r="176" spans="1:7" ht="38.25">
      <c r="A176" s="7" t="s">
        <v>192</v>
      </c>
      <c r="B176" s="5" t="s">
        <v>207</v>
      </c>
      <c r="C176" s="5" t="s">
        <v>173</v>
      </c>
      <c r="D176" s="2" t="s">
        <v>188</v>
      </c>
      <c r="E176" s="2"/>
      <c r="F176" s="2"/>
      <c r="G176" s="14">
        <f>G177+G713+G715</f>
        <v>6622.299999999999</v>
      </c>
    </row>
    <row r="177" spans="1:7" ht="38.25">
      <c r="A177" s="11" t="s">
        <v>12</v>
      </c>
      <c r="B177" s="5" t="s">
        <v>207</v>
      </c>
      <c r="C177" s="5" t="s">
        <v>173</v>
      </c>
      <c r="D177" s="2" t="s">
        <v>188</v>
      </c>
      <c r="E177" s="2" t="s">
        <v>11</v>
      </c>
      <c r="F177" s="2"/>
      <c r="G177" s="14">
        <f>G178+G190</f>
        <v>6622.299999999999</v>
      </c>
    </row>
    <row r="178" spans="1:7" ht="12.75">
      <c r="A178" s="6" t="s">
        <v>240</v>
      </c>
      <c r="B178" s="5" t="s">
        <v>207</v>
      </c>
      <c r="C178" s="5" t="s">
        <v>173</v>
      </c>
      <c r="D178" s="2" t="s">
        <v>188</v>
      </c>
      <c r="E178" s="2" t="s">
        <v>14</v>
      </c>
      <c r="F178" s="2"/>
      <c r="G178" s="14">
        <f>G179+G182+G185</f>
        <v>4202.9</v>
      </c>
    </row>
    <row r="179" spans="1:7" ht="25.5">
      <c r="A179" s="38" t="s">
        <v>268</v>
      </c>
      <c r="B179" s="5" t="s">
        <v>207</v>
      </c>
      <c r="C179" s="5" t="s">
        <v>173</v>
      </c>
      <c r="D179" s="2" t="s">
        <v>188</v>
      </c>
      <c r="E179" s="2" t="s">
        <v>15</v>
      </c>
      <c r="F179" s="2"/>
      <c r="G179" s="14">
        <f>G181</f>
        <v>905.4</v>
      </c>
    </row>
    <row r="180" spans="1:7" ht="63.75">
      <c r="A180" s="60" t="s">
        <v>51</v>
      </c>
      <c r="B180" s="5" t="s">
        <v>207</v>
      </c>
      <c r="C180" s="5" t="s">
        <v>173</v>
      </c>
      <c r="D180" s="2" t="s">
        <v>188</v>
      </c>
      <c r="E180" s="2" t="s">
        <v>15</v>
      </c>
      <c r="F180" s="2" t="s">
        <v>52</v>
      </c>
      <c r="G180" s="14">
        <v>905.4</v>
      </c>
    </row>
    <row r="181" spans="1:7" ht="27.75" customHeight="1">
      <c r="A181" s="60" t="s">
        <v>108</v>
      </c>
      <c r="B181" s="5" t="s">
        <v>207</v>
      </c>
      <c r="C181" s="5" t="s">
        <v>173</v>
      </c>
      <c r="D181" s="2" t="s">
        <v>188</v>
      </c>
      <c r="E181" s="2" t="s">
        <v>15</v>
      </c>
      <c r="F181" s="2" t="s">
        <v>109</v>
      </c>
      <c r="G181" s="14">
        <f>905.4</f>
        <v>905.4</v>
      </c>
    </row>
    <row r="182" spans="1:7" ht="25.5">
      <c r="A182" s="38" t="s">
        <v>269</v>
      </c>
      <c r="B182" s="5" t="s">
        <v>207</v>
      </c>
      <c r="C182" s="5" t="s">
        <v>173</v>
      </c>
      <c r="D182" s="2" t="s">
        <v>188</v>
      </c>
      <c r="E182" s="2" t="s">
        <v>16</v>
      </c>
      <c r="F182" s="2"/>
      <c r="G182" s="14">
        <f>G183</f>
        <v>2678.6</v>
      </c>
    </row>
    <row r="183" spans="1:7" ht="65.25" customHeight="1">
      <c r="A183" s="60" t="s">
        <v>51</v>
      </c>
      <c r="B183" s="5" t="s">
        <v>207</v>
      </c>
      <c r="C183" s="5" t="s">
        <v>173</v>
      </c>
      <c r="D183" s="2" t="s">
        <v>188</v>
      </c>
      <c r="E183" s="2" t="s">
        <v>16</v>
      </c>
      <c r="F183" s="2" t="s">
        <v>52</v>
      </c>
      <c r="G183" s="14">
        <f>G184</f>
        <v>2678.6</v>
      </c>
    </row>
    <row r="184" spans="1:7" ht="30" customHeight="1">
      <c r="A184" s="60" t="s">
        <v>108</v>
      </c>
      <c r="B184" s="5" t="s">
        <v>207</v>
      </c>
      <c r="C184" s="5" t="s">
        <v>173</v>
      </c>
      <c r="D184" s="2" t="s">
        <v>188</v>
      </c>
      <c r="E184" s="2" t="s">
        <v>16</v>
      </c>
      <c r="F184" s="2" t="s">
        <v>109</v>
      </c>
      <c r="G184" s="14">
        <f>2531.9+146.7</f>
        <v>2678.6</v>
      </c>
    </row>
    <row r="185" spans="1:7" ht="28.5" customHeight="1">
      <c r="A185" s="29" t="s">
        <v>202</v>
      </c>
      <c r="B185" s="5" t="s">
        <v>207</v>
      </c>
      <c r="C185" s="5" t="s">
        <v>173</v>
      </c>
      <c r="D185" s="2" t="s">
        <v>188</v>
      </c>
      <c r="E185" s="2" t="s">
        <v>17</v>
      </c>
      <c r="F185" s="2"/>
      <c r="G185" s="14">
        <f>G186+G188</f>
        <v>618.9000000000001</v>
      </c>
    </row>
    <row r="186" spans="1:7" ht="31.5" customHeight="1">
      <c r="A186" s="38" t="s">
        <v>21</v>
      </c>
      <c r="B186" s="5" t="s">
        <v>207</v>
      </c>
      <c r="C186" s="5" t="s">
        <v>173</v>
      </c>
      <c r="D186" s="2" t="s">
        <v>188</v>
      </c>
      <c r="E186" s="2" t="s">
        <v>17</v>
      </c>
      <c r="F186" s="2" t="s">
        <v>22</v>
      </c>
      <c r="G186" s="14">
        <f>G187</f>
        <v>565.9000000000001</v>
      </c>
    </row>
    <row r="187" spans="1:7" ht="29.25" customHeight="1">
      <c r="A187" s="84" t="s">
        <v>23</v>
      </c>
      <c r="B187" s="5" t="s">
        <v>207</v>
      </c>
      <c r="C187" s="5" t="s">
        <v>173</v>
      </c>
      <c r="D187" s="2" t="s">
        <v>188</v>
      </c>
      <c r="E187" s="2" t="s">
        <v>17</v>
      </c>
      <c r="F187" s="2" t="s">
        <v>24</v>
      </c>
      <c r="G187" s="14">
        <f>549.7+16.2</f>
        <v>565.9000000000001</v>
      </c>
    </row>
    <row r="188" spans="1:7" ht="29.25" customHeight="1">
      <c r="A188" s="38" t="s">
        <v>28</v>
      </c>
      <c r="B188" s="5" t="s">
        <v>207</v>
      </c>
      <c r="C188" s="5" t="s">
        <v>173</v>
      </c>
      <c r="D188" s="2" t="s">
        <v>188</v>
      </c>
      <c r="E188" s="2" t="s">
        <v>17</v>
      </c>
      <c r="F188" s="2" t="s">
        <v>29</v>
      </c>
      <c r="G188" s="14">
        <f>G189</f>
        <v>53</v>
      </c>
    </row>
    <row r="189" spans="1:7" ht="25.5" customHeight="1">
      <c r="A189" s="61" t="s">
        <v>34</v>
      </c>
      <c r="B189" s="5" t="s">
        <v>207</v>
      </c>
      <c r="C189" s="5" t="s">
        <v>173</v>
      </c>
      <c r="D189" s="2" t="s">
        <v>188</v>
      </c>
      <c r="E189" s="2" t="s">
        <v>17</v>
      </c>
      <c r="F189" s="2" t="s">
        <v>35</v>
      </c>
      <c r="G189" s="14">
        <f>53</f>
        <v>53</v>
      </c>
    </row>
    <row r="190" spans="1:7" ht="25.5">
      <c r="A190" s="7" t="s">
        <v>195</v>
      </c>
      <c r="B190" s="5" t="s">
        <v>207</v>
      </c>
      <c r="C190" s="5" t="s">
        <v>173</v>
      </c>
      <c r="D190" s="2" t="s">
        <v>188</v>
      </c>
      <c r="E190" s="2" t="s">
        <v>18</v>
      </c>
      <c r="F190" s="2"/>
      <c r="G190" s="14">
        <f>G191</f>
        <v>2419.4</v>
      </c>
    </row>
    <row r="191" spans="1:7" ht="66.75" customHeight="1">
      <c r="A191" s="60" t="s">
        <v>51</v>
      </c>
      <c r="B191" s="5" t="s">
        <v>207</v>
      </c>
      <c r="C191" s="5" t="s">
        <v>173</v>
      </c>
      <c r="D191" s="2" t="s">
        <v>188</v>
      </c>
      <c r="E191" s="2" t="s">
        <v>18</v>
      </c>
      <c r="F191" s="2" t="s">
        <v>52</v>
      </c>
      <c r="G191" s="14">
        <f>G192</f>
        <v>2419.4</v>
      </c>
    </row>
    <row r="192" spans="1:7" ht="30" customHeight="1">
      <c r="A192" s="60" t="s">
        <v>108</v>
      </c>
      <c r="B192" s="5" t="s">
        <v>207</v>
      </c>
      <c r="C192" s="5" t="s">
        <v>173</v>
      </c>
      <c r="D192" s="2" t="s">
        <v>188</v>
      </c>
      <c r="E192" s="2" t="s">
        <v>18</v>
      </c>
      <c r="F192" s="2" t="s">
        <v>109</v>
      </c>
      <c r="G192" s="14">
        <f>2188.3+231.1</f>
        <v>2419.4</v>
      </c>
    </row>
    <row r="193" spans="1:7" s="65" customFormat="1" ht="42.75">
      <c r="A193" s="57" t="s">
        <v>275</v>
      </c>
      <c r="B193" s="57" t="s">
        <v>208</v>
      </c>
      <c r="C193" s="57"/>
      <c r="D193" s="57"/>
      <c r="E193" s="57"/>
      <c r="F193" s="64"/>
      <c r="G193" s="53">
        <f>G194+G291+G506+G238+G630+G558+G276+G670+G700+G704+G691</f>
        <v>4139149.2600000002</v>
      </c>
    </row>
    <row r="194" spans="1:7" ht="15.75" customHeight="1">
      <c r="A194" s="20" t="s">
        <v>252</v>
      </c>
      <c r="B194" s="5" t="s">
        <v>208</v>
      </c>
      <c r="C194" s="5" t="s">
        <v>173</v>
      </c>
      <c r="D194" s="3"/>
      <c r="E194" s="3"/>
      <c r="F194" s="3"/>
      <c r="G194" s="19">
        <f>G195+G215+G231</f>
        <v>133324.5</v>
      </c>
    </row>
    <row r="195" spans="1:7" ht="51">
      <c r="A195" s="9" t="s">
        <v>178</v>
      </c>
      <c r="B195" s="5" t="s">
        <v>208</v>
      </c>
      <c r="C195" s="5" t="s">
        <v>173</v>
      </c>
      <c r="D195" s="2" t="s">
        <v>179</v>
      </c>
      <c r="E195" s="2"/>
      <c r="F195" s="2"/>
      <c r="G195" s="16">
        <f>G196+G209+G212</f>
        <v>77728.59999999999</v>
      </c>
    </row>
    <row r="196" spans="1:7" ht="38.25">
      <c r="A196" s="11" t="s">
        <v>12</v>
      </c>
      <c r="B196" s="5" t="s">
        <v>208</v>
      </c>
      <c r="C196" s="5" t="s">
        <v>173</v>
      </c>
      <c r="D196" s="2" t="s">
        <v>179</v>
      </c>
      <c r="E196" s="2" t="s">
        <v>11</v>
      </c>
      <c r="F196" s="2"/>
      <c r="G196" s="16">
        <f>G197</f>
        <v>68201.59999999999</v>
      </c>
    </row>
    <row r="197" spans="1:7" ht="17.25" customHeight="1">
      <c r="A197" s="6" t="s">
        <v>240</v>
      </c>
      <c r="B197" s="5" t="s">
        <v>208</v>
      </c>
      <c r="C197" s="5" t="s">
        <v>173</v>
      </c>
      <c r="D197" s="2" t="s">
        <v>179</v>
      </c>
      <c r="E197" s="2" t="s">
        <v>14</v>
      </c>
      <c r="F197" s="2"/>
      <c r="G197" s="16">
        <f>G204+G198+G201</f>
        <v>68201.59999999999</v>
      </c>
    </row>
    <row r="198" spans="1:7" ht="25.5">
      <c r="A198" s="38" t="s">
        <v>268</v>
      </c>
      <c r="B198" s="5" t="s">
        <v>208</v>
      </c>
      <c r="C198" s="5" t="s">
        <v>173</v>
      </c>
      <c r="D198" s="2" t="s">
        <v>179</v>
      </c>
      <c r="E198" s="2" t="s">
        <v>15</v>
      </c>
      <c r="F198" s="2"/>
      <c r="G198" s="14">
        <f>G199</f>
        <v>7188.9</v>
      </c>
    </row>
    <row r="199" spans="1:7" ht="68.25" customHeight="1">
      <c r="A199" s="60" t="s">
        <v>51</v>
      </c>
      <c r="B199" s="5" t="s">
        <v>208</v>
      </c>
      <c r="C199" s="5" t="s">
        <v>173</v>
      </c>
      <c r="D199" s="2" t="s">
        <v>179</v>
      </c>
      <c r="E199" s="2" t="s">
        <v>15</v>
      </c>
      <c r="F199" s="2" t="s">
        <v>52</v>
      </c>
      <c r="G199" s="14">
        <f>G200</f>
        <v>7188.9</v>
      </c>
    </row>
    <row r="200" spans="1:7" ht="27.75" customHeight="1">
      <c r="A200" s="60" t="s">
        <v>108</v>
      </c>
      <c r="B200" s="5" t="s">
        <v>208</v>
      </c>
      <c r="C200" s="5" t="s">
        <v>173</v>
      </c>
      <c r="D200" s="2" t="s">
        <v>179</v>
      </c>
      <c r="E200" s="2" t="s">
        <v>15</v>
      </c>
      <c r="F200" s="2" t="s">
        <v>109</v>
      </c>
      <c r="G200" s="14">
        <f>6718.7+470.2</f>
        <v>7188.9</v>
      </c>
    </row>
    <row r="201" spans="1:7" ht="30.75" customHeight="1">
      <c r="A201" s="38" t="s">
        <v>269</v>
      </c>
      <c r="B201" s="5" t="s">
        <v>208</v>
      </c>
      <c r="C201" s="5" t="s">
        <v>173</v>
      </c>
      <c r="D201" s="2" t="s">
        <v>179</v>
      </c>
      <c r="E201" s="2" t="s">
        <v>16</v>
      </c>
      <c r="F201" s="2"/>
      <c r="G201" s="14">
        <f>G202</f>
        <v>55271.7</v>
      </c>
    </row>
    <row r="202" spans="1:7" ht="65.25" customHeight="1">
      <c r="A202" s="60" t="s">
        <v>51</v>
      </c>
      <c r="B202" s="5" t="s">
        <v>208</v>
      </c>
      <c r="C202" s="5" t="s">
        <v>173</v>
      </c>
      <c r="D202" s="2" t="s">
        <v>179</v>
      </c>
      <c r="E202" s="2" t="s">
        <v>16</v>
      </c>
      <c r="F202" s="2" t="s">
        <v>52</v>
      </c>
      <c r="G202" s="14">
        <f>G203</f>
        <v>55271.7</v>
      </c>
    </row>
    <row r="203" spans="1:7" ht="30" customHeight="1">
      <c r="A203" s="60" t="s">
        <v>108</v>
      </c>
      <c r="B203" s="5" t="s">
        <v>208</v>
      </c>
      <c r="C203" s="5" t="s">
        <v>173</v>
      </c>
      <c r="D203" s="2" t="s">
        <v>179</v>
      </c>
      <c r="E203" s="2" t="s">
        <v>16</v>
      </c>
      <c r="F203" s="2" t="s">
        <v>109</v>
      </c>
      <c r="G203" s="14">
        <f>52036.5+1706.8+1432.7+94.7+1</f>
        <v>55271.7</v>
      </c>
    </row>
    <row r="204" spans="1:7" ht="29.25" customHeight="1">
      <c r="A204" s="6" t="s">
        <v>197</v>
      </c>
      <c r="B204" s="5" t="s">
        <v>208</v>
      </c>
      <c r="C204" s="5" t="s">
        <v>173</v>
      </c>
      <c r="D204" s="2" t="s">
        <v>179</v>
      </c>
      <c r="E204" s="2" t="s">
        <v>17</v>
      </c>
      <c r="F204" s="2"/>
      <c r="G204" s="16">
        <f>G205+G207</f>
        <v>5741</v>
      </c>
    </row>
    <row r="205" spans="1:7" ht="29.25" customHeight="1">
      <c r="A205" s="38" t="s">
        <v>21</v>
      </c>
      <c r="B205" s="5" t="s">
        <v>208</v>
      </c>
      <c r="C205" s="5" t="s">
        <v>173</v>
      </c>
      <c r="D205" s="2" t="s">
        <v>179</v>
      </c>
      <c r="E205" s="2" t="s">
        <v>17</v>
      </c>
      <c r="F205" s="2" t="s">
        <v>22</v>
      </c>
      <c r="G205" s="16">
        <f>G206</f>
        <v>5636</v>
      </c>
    </row>
    <row r="206" spans="1:7" ht="28.5" customHeight="1">
      <c r="A206" s="84" t="s">
        <v>23</v>
      </c>
      <c r="B206" s="5" t="s">
        <v>208</v>
      </c>
      <c r="C206" s="5" t="s">
        <v>173</v>
      </c>
      <c r="D206" s="2" t="s">
        <v>179</v>
      </c>
      <c r="E206" s="2" t="s">
        <v>17</v>
      </c>
      <c r="F206" s="2" t="s">
        <v>24</v>
      </c>
      <c r="G206" s="16">
        <f>180+290+502+243+465.7+165.3+582+394+400+415-1+700+1300</f>
        <v>5636</v>
      </c>
    </row>
    <row r="207" spans="1:7" ht="29.25" customHeight="1">
      <c r="A207" s="38" t="s">
        <v>28</v>
      </c>
      <c r="B207" s="5" t="s">
        <v>208</v>
      </c>
      <c r="C207" s="5" t="s">
        <v>173</v>
      </c>
      <c r="D207" s="2" t="s">
        <v>179</v>
      </c>
      <c r="E207" s="2" t="s">
        <v>17</v>
      </c>
      <c r="F207" s="2" t="s">
        <v>29</v>
      </c>
      <c r="G207" s="16">
        <f>G208</f>
        <v>105</v>
      </c>
    </row>
    <row r="208" spans="1:7" ht="22.5" customHeight="1">
      <c r="A208" s="61" t="s">
        <v>34</v>
      </c>
      <c r="B208" s="5" t="s">
        <v>208</v>
      </c>
      <c r="C208" s="5" t="s">
        <v>173</v>
      </c>
      <c r="D208" s="2" t="s">
        <v>179</v>
      </c>
      <c r="E208" s="2" t="s">
        <v>17</v>
      </c>
      <c r="F208" s="2" t="s">
        <v>35</v>
      </c>
      <c r="G208" s="16">
        <f>105</f>
        <v>105</v>
      </c>
    </row>
    <row r="209" spans="1:7" ht="68.25" customHeight="1">
      <c r="A209" s="38" t="s">
        <v>92</v>
      </c>
      <c r="B209" s="5" t="s">
        <v>208</v>
      </c>
      <c r="C209" s="5" t="s">
        <v>173</v>
      </c>
      <c r="D209" s="2" t="s">
        <v>179</v>
      </c>
      <c r="E209" s="73" t="s">
        <v>335</v>
      </c>
      <c r="F209" s="73"/>
      <c r="G209" s="74">
        <f>G210</f>
        <v>126.1</v>
      </c>
    </row>
    <row r="210" spans="1:7" ht="27" customHeight="1">
      <c r="A210" s="38" t="s">
        <v>21</v>
      </c>
      <c r="B210" s="5" t="s">
        <v>208</v>
      </c>
      <c r="C210" s="5" t="s">
        <v>173</v>
      </c>
      <c r="D210" s="2" t="s">
        <v>179</v>
      </c>
      <c r="E210" s="73" t="s">
        <v>335</v>
      </c>
      <c r="F210" s="73" t="s">
        <v>22</v>
      </c>
      <c r="G210" s="74">
        <f>G211</f>
        <v>126.1</v>
      </c>
    </row>
    <row r="211" spans="1:7" ht="27" customHeight="1">
      <c r="A211" s="84" t="s">
        <v>23</v>
      </c>
      <c r="B211" s="5" t="s">
        <v>208</v>
      </c>
      <c r="C211" s="5" t="s">
        <v>173</v>
      </c>
      <c r="D211" s="2" t="s">
        <v>179</v>
      </c>
      <c r="E211" s="73" t="s">
        <v>335</v>
      </c>
      <c r="F211" s="73" t="s">
        <v>24</v>
      </c>
      <c r="G211" s="74">
        <f>126.1</f>
        <v>126.1</v>
      </c>
    </row>
    <row r="212" spans="1:7" ht="21.75" customHeight="1">
      <c r="A212" s="40" t="s">
        <v>163</v>
      </c>
      <c r="B212" s="5" t="s">
        <v>208</v>
      </c>
      <c r="C212" s="5" t="s">
        <v>173</v>
      </c>
      <c r="D212" s="2" t="s">
        <v>179</v>
      </c>
      <c r="E212" s="73" t="s">
        <v>357</v>
      </c>
      <c r="F212" s="73"/>
      <c r="G212" s="120">
        <f>G213</f>
        <v>9400.9</v>
      </c>
    </row>
    <row r="213" spans="1:7" ht="27" customHeight="1">
      <c r="A213" s="38" t="s">
        <v>21</v>
      </c>
      <c r="B213" s="5" t="s">
        <v>208</v>
      </c>
      <c r="C213" s="5" t="s">
        <v>173</v>
      </c>
      <c r="D213" s="2" t="s">
        <v>179</v>
      </c>
      <c r="E213" s="73" t="s">
        <v>357</v>
      </c>
      <c r="F213" s="36" t="s">
        <v>22</v>
      </c>
      <c r="G213" s="120">
        <f>G214</f>
        <v>9400.9</v>
      </c>
    </row>
    <row r="214" spans="1:7" ht="27" customHeight="1">
      <c r="A214" s="38" t="s">
        <v>23</v>
      </c>
      <c r="B214" s="5" t="s">
        <v>208</v>
      </c>
      <c r="C214" s="5" t="s">
        <v>173</v>
      </c>
      <c r="D214" s="2" t="s">
        <v>179</v>
      </c>
      <c r="E214" s="73" t="s">
        <v>357</v>
      </c>
      <c r="F214" s="75" t="s">
        <v>24</v>
      </c>
      <c r="G214" s="120">
        <f>1382+175.8+111+2000+1500+3715.1+517</f>
        <v>9400.9</v>
      </c>
    </row>
    <row r="215" spans="1:7" ht="38.25">
      <c r="A215" s="7" t="s">
        <v>192</v>
      </c>
      <c r="B215" s="5" t="s">
        <v>208</v>
      </c>
      <c r="C215" s="5" t="s">
        <v>173</v>
      </c>
      <c r="D215" s="2" t="s">
        <v>188</v>
      </c>
      <c r="E215" s="2"/>
      <c r="F215" s="2"/>
      <c r="G215" s="14">
        <f>G216+G228</f>
        <v>48746.4</v>
      </c>
    </row>
    <row r="216" spans="1:7" ht="20.25" customHeight="1">
      <c r="A216" s="6" t="s">
        <v>240</v>
      </c>
      <c r="B216" s="5" t="s">
        <v>208</v>
      </c>
      <c r="C216" s="5" t="s">
        <v>173</v>
      </c>
      <c r="D216" s="2" t="s">
        <v>188</v>
      </c>
      <c r="E216" s="2" t="s">
        <v>14</v>
      </c>
      <c r="F216" s="2"/>
      <c r="G216" s="14">
        <f>G223+G217+G220</f>
        <v>48638.5</v>
      </c>
    </row>
    <row r="217" spans="1:7" ht="25.5">
      <c r="A217" s="38" t="s">
        <v>268</v>
      </c>
      <c r="B217" s="5" t="s">
        <v>208</v>
      </c>
      <c r="C217" s="5" t="s">
        <v>173</v>
      </c>
      <c r="D217" s="2" t="s">
        <v>188</v>
      </c>
      <c r="E217" s="2" t="s">
        <v>15</v>
      </c>
      <c r="F217" s="2"/>
      <c r="G217" s="14">
        <f>G219</f>
        <v>515</v>
      </c>
    </row>
    <row r="218" spans="1:7" ht="63.75">
      <c r="A218" s="60" t="s">
        <v>51</v>
      </c>
      <c r="B218" s="5" t="s">
        <v>208</v>
      </c>
      <c r="C218" s="5" t="s">
        <v>173</v>
      </c>
      <c r="D218" s="2" t="s">
        <v>188</v>
      </c>
      <c r="E218" s="2" t="s">
        <v>15</v>
      </c>
      <c r="F218" s="2" t="s">
        <v>52</v>
      </c>
      <c r="G218" s="14">
        <v>515</v>
      </c>
    </row>
    <row r="219" spans="1:7" ht="27" customHeight="1">
      <c r="A219" s="60" t="s">
        <v>108</v>
      </c>
      <c r="B219" s="5" t="s">
        <v>208</v>
      </c>
      <c r="C219" s="5" t="s">
        <v>173</v>
      </c>
      <c r="D219" s="2" t="s">
        <v>188</v>
      </c>
      <c r="E219" s="2" t="s">
        <v>15</v>
      </c>
      <c r="F219" s="2" t="s">
        <v>109</v>
      </c>
      <c r="G219" s="14">
        <f>515</f>
        <v>515</v>
      </c>
    </row>
    <row r="220" spans="1:7" ht="25.5">
      <c r="A220" s="38" t="s">
        <v>269</v>
      </c>
      <c r="B220" s="5" t="s">
        <v>208</v>
      </c>
      <c r="C220" s="5" t="s">
        <v>173</v>
      </c>
      <c r="D220" s="2" t="s">
        <v>188</v>
      </c>
      <c r="E220" s="2" t="s">
        <v>16</v>
      </c>
      <c r="F220" s="2"/>
      <c r="G220" s="14">
        <f>G221</f>
        <v>33428.5</v>
      </c>
    </row>
    <row r="221" spans="1:7" ht="69.75" customHeight="1">
      <c r="A221" s="60" t="s">
        <v>51</v>
      </c>
      <c r="B221" s="5" t="s">
        <v>208</v>
      </c>
      <c r="C221" s="5" t="s">
        <v>173</v>
      </c>
      <c r="D221" s="2" t="s">
        <v>188</v>
      </c>
      <c r="E221" s="2" t="s">
        <v>16</v>
      </c>
      <c r="F221" s="2" t="s">
        <v>52</v>
      </c>
      <c r="G221" s="14">
        <f>G222</f>
        <v>33428.5</v>
      </c>
    </row>
    <row r="222" spans="1:7" ht="31.5" customHeight="1">
      <c r="A222" s="60" t="s">
        <v>108</v>
      </c>
      <c r="B222" s="5" t="s">
        <v>208</v>
      </c>
      <c r="C222" s="5" t="s">
        <v>173</v>
      </c>
      <c r="D222" s="2" t="s">
        <v>188</v>
      </c>
      <c r="E222" s="2" t="s">
        <v>16</v>
      </c>
      <c r="F222" s="2" t="s">
        <v>109</v>
      </c>
      <c r="G222" s="14">
        <f>32771.2+131.8+525.5</f>
        <v>33428.5</v>
      </c>
    </row>
    <row r="223" spans="1:7" ht="25.5">
      <c r="A223" s="6" t="s">
        <v>197</v>
      </c>
      <c r="B223" s="5" t="s">
        <v>208</v>
      </c>
      <c r="C223" s="5" t="s">
        <v>173</v>
      </c>
      <c r="D223" s="2" t="s">
        <v>188</v>
      </c>
      <c r="E223" s="2" t="s">
        <v>17</v>
      </c>
      <c r="F223" s="2"/>
      <c r="G223" s="14">
        <f>G224+G226</f>
        <v>14695</v>
      </c>
    </row>
    <row r="224" spans="1:7" ht="29.25" customHeight="1">
      <c r="A224" s="38" t="s">
        <v>21</v>
      </c>
      <c r="B224" s="5" t="s">
        <v>208</v>
      </c>
      <c r="C224" s="5" t="s">
        <v>173</v>
      </c>
      <c r="D224" s="2" t="s">
        <v>188</v>
      </c>
      <c r="E224" s="2" t="s">
        <v>17</v>
      </c>
      <c r="F224" s="2" t="s">
        <v>22</v>
      </c>
      <c r="G224" s="14">
        <f>G225</f>
        <v>14626</v>
      </c>
    </row>
    <row r="225" spans="1:7" ht="28.5" customHeight="1">
      <c r="A225" s="84" t="s">
        <v>23</v>
      </c>
      <c r="B225" s="5" t="s">
        <v>208</v>
      </c>
      <c r="C225" s="5" t="s">
        <v>173</v>
      </c>
      <c r="D225" s="2" t="s">
        <v>188</v>
      </c>
      <c r="E225" s="2" t="s">
        <v>17</v>
      </c>
      <c r="F225" s="2" t="s">
        <v>24</v>
      </c>
      <c r="G225" s="14">
        <f>2117+4509+3000+5000</f>
        <v>14626</v>
      </c>
    </row>
    <row r="226" spans="1:7" ht="21.75" customHeight="1">
      <c r="A226" s="38" t="s">
        <v>28</v>
      </c>
      <c r="B226" s="5" t="s">
        <v>208</v>
      </c>
      <c r="C226" s="5" t="s">
        <v>173</v>
      </c>
      <c r="D226" s="2" t="s">
        <v>188</v>
      </c>
      <c r="E226" s="2" t="s">
        <v>17</v>
      </c>
      <c r="F226" s="2" t="s">
        <v>29</v>
      </c>
      <c r="G226" s="14">
        <f>G227</f>
        <v>69</v>
      </c>
    </row>
    <row r="227" spans="1:7" ht="18.75" customHeight="1">
      <c r="A227" s="61" t="s">
        <v>34</v>
      </c>
      <c r="B227" s="5" t="s">
        <v>208</v>
      </c>
      <c r="C227" s="5" t="s">
        <v>173</v>
      </c>
      <c r="D227" s="2" t="s">
        <v>188</v>
      </c>
      <c r="E227" s="2" t="s">
        <v>17</v>
      </c>
      <c r="F227" s="2" t="s">
        <v>35</v>
      </c>
      <c r="G227" s="14">
        <f>35+34</f>
        <v>69</v>
      </c>
    </row>
    <row r="228" spans="1:7" ht="69" customHeight="1">
      <c r="A228" s="38" t="s">
        <v>92</v>
      </c>
      <c r="B228" s="5" t="s">
        <v>208</v>
      </c>
      <c r="C228" s="5" t="s">
        <v>173</v>
      </c>
      <c r="D228" s="2" t="s">
        <v>188</v>
      </c>
      <c r="E228" s="73" t="s">
        <v>335</v>
      </c>
      <c r="F228" s="73"/>
      <c r="G228" s="74">
        <f>G229</f>
        <v>107.9</v>
      </c>
    </row>
    <row r="229" spans="1:7" ht="27" customHeight="1">
      <c r="A229" s="38" t="s">
        <v>21</v>
      </c>
      <c r="B229" s="5" t="s">
        <v>208</v>
      </c>
      <c r="C229" s="5" t="s">
        <v>173</v>
      </c>
      <c r="D229" s="2" t="s">
        <v>188</v>
      </c>
      <c r="E229" s="73" t="s">
        <v>335</v>
      </c>
      <c r="F229" s="73" t="s">
        <v>22</v>
      </c>
      <c r="G229" s="74">
        <f>G230</f>
        <v>107.9</v>
      </c>
    </row>
    <row r="230" spans="1:7" ht="27" customHeight="1">
      <c r="A230" s="84" t="s">
        <v>23</v>
      </c>
      <c r="B230" s="5" t="s">
        <v>208</v>
      </c>
      <c r="C230" s="5" t="s">
        <v>173</v>
      </c>
      <c r="D230" s="2" t="s">
        <v>188</v>
      </c>
      <c r="E230" s="73" t="s">
        <v>335</v>
      </c>
      <c r="F230" s="73" t="s">
        <v>24</v>
      </c>
      <c r="G230" s="74">
        <f>107.9</f>
        <v>107.9</v>
      </c>
    </row>
    <row r="231" spans="1:7" ht="16.5" customHeight="1">
      <c r="A231" s="7" t="s">
        <v>253</v>
      </c>
      <c r="B231" s="5" t="s">
        <v>208</v>
      </c>
      <c r="C231" s="5" t="s">
        <v>173</v>
      </c>
      <c r="D231" s="2" t="s">
        <v>214</v>
      </c>
      <c r="E231" s="2"/>
      <c r="F231" s="2"/>
      <c r="G231" s="16">
        <f>G235+G232</f>
        <v>6849.5</v>
      </c>
    </row>
    <row r="232" spans="1:7" ht="21" customHeight="1">
      <c r="A232" s="38" t="s">
        <v>223</v>
      </c>
      <c r="B232" s="5" t="s">
        <v>208</v>
      </c>
      <c r="C232" s="5" t="s">
        <v>173</v>
      </c>
      <c r="D232" s="2" t="s">
        <v>214</v>
      </c>
      <c r="E232" s="2" t="s">
        <v>30</v>
      </c>
      <c r="F232" s="2"/>
      <c r="G232" s="16">
        <f>G233</f>
        <v>600</v>
      </c>
    </row>
    <row r="233" spans="1:7" ht="29.25" customHeight="1">
      <c r="A233" s="34" t="s">
        <v>21</v>
      </c>
      <c r="B233" s="5" t="s">
        <v>208</v>
      </c>
      <c r="C233" s="5" t="s">
        <v>173</v>
      </c>
      <c r="D233" s="2" t="s">
        <v>214</v>
      </c>
      <c r="E233" s="2" t="s">
        <v>30</v>
      </c>
      <c r="F233" s="2" t="s">
        <v>22</v>
      </c>
      <c r="G233" s="16">
        <f>G234</f>
        <v>600</v>
      </c>
    </row>
    <row r="234" spans="1:7" ht="30" customHeight="1">
      <c r="A234" s="35" t="s">
        <v>23</v>
      </c>
      <c r="B234" s="5" t="s">
        <v>208</v>
      </c>
      <c r="C234" s="5" t="s">
        <v>173</v>
      </c>
      <c r="D234" s="2" t="s">
        <v>214</v>
      </c>
      <c r="E234" s="2" t="s">
        <v>30</v>
      </c>
      <c r="F234" s="2" t="s">
        <v>24</v>
      </c>
      <c r="G234" s="14">
        <v>600</v>
      </c>
    </row>
    <row r="235" spans="1:7" s="12" customFormat="1" ht="21" customHeight="1">
      <c r="A235" s="38" t="s">
        <v>31</v>
      </c>
      <c r="B235" s="5" t="s">
        <v>208</v>
      </c>
      <c r="C235" s="5" t="s">
        <v>173</v>
      </c>
      <c r="D235" s="2" t="s">
        <v>214</v>
      </c>
      <c r="E235" s="2" t="s">
        <v>409</v>
      </c>
      <c r="F235" s="2"/>
      <c r="G235" s="14">
        <f>G236</f>
        <v>6249.5</v>
      </c>
    </row>
    <row r="236" spans="1:7" s="12" customFormat="1" ht="32.25" customHeight="1">
      <c r="A236" s="34" t="s">
        <v>21</v>
      </c>
      <c r="B236" s="5" t="s">
        <v>208</v>
      </c>
      <c r="C236" s="5" t="s">
        <v>173</v>
      </c>
      <c r="D236" s="2" t="s">
        <v>214</v>
      </c>
      <c r="E236" s="2" t="s">
        <v>409</v>
      </c>
      <c r="F236" s="2" t="s">
        <v>22</v>
      </c>
      <c r="G236" s="14">
        <f>G237</f>
        <v>6249.5</v>
      </c>
    </row>
    <row r="237" spans="1:7" s="12" customFormat="1" ht="31.5" customHeight="1">
      <c r="A237" s="38" t="s">
        <v>23</v>
      </c>
      <c r="B237" s="5" t="s">
        <v>208</v>
      </c>
      <c r="C237" s="5" t="s">
        <v>173</v>
      </c>
      <c r="D237" s="2" t="s">
        <v>214</v>
      </c>
      <c r="E237" s="2" t="s">
        <v>409</v>
      </c>
      <c r="F237" s="2" t="s">
        <v>24</v>
      </c>
      <c r="G237" s="14">
        <f>3980+1000-650+1919.5</f>
        <v>6249.5</v>
      </c>
    </row>
    <row r="238" spans="1:7" ht="16.5" customHeight="1">
      <c r="A238" s="21" t="s">
        <v>239</v>
      </c>
      <c r="B238" s="5" t="s">
        <v>208</v>
      </c>
      <c r="C238" s="5" t="s">
        <v>179</v>
      </c>
      <c r="D238" s="2"/>
      <c r="E238" s="2"/>
      <c r="F238" s="2"/>
      <c r="G238" s="17">
        <f>G245+G239</f>
        <v>61045.799999999996</v>
      </c>
    </row>
    <row r="239" spans="1:7" s="59" customFormat="1" ht="20.25" customHeight="1">
      <c r="A239" s="23" t="s">
        <v>257</v>
      </c>
      <c r="B239" s="5" t="s">
        <v>208</v>
      </c>
      <c r="C239" s="5" t="s">
        <v>179</v>
      </c>
      <c r="D239" s="2" t="s">
        <v>186</v>
      </c>
      <c r="E239" s="2"/>
      <c r="F239" s="2"/>
      <c r="G239" s="14">
        <f>G240</f>
        <v>41634.7</v>
      </c>
    </row>
    <row r="240" spans="1:7" s="59" customFormat="1" ht="69" customHeight="1">
      <c r="A240" s="35" t="s">
        <v>287</v>
      </c>
      <c r="B240" s="5" t="s">
        <v>208</v>
      </c>
      <c r="C240" s="5" t="s">
        <v>179</v>
      </c>
      <c r="D240" s="2" t="s">
        <v>186</v>
      </c>
      <c r="E240" s="2" t="s">
        <v>322</v>
      </c>
      <c r="F240" s="2"/>
      <c r="G240" s="14">
        <f>G241+G243</f>
        <v>41634.7</v>
      </c>
    </row>
    <row r="241" spans="1:7" s="59" customFormat="1" ht="28.5" customHeight="1">
      <c r="A241" s="38" t="s">
        <v>21</v>
      </c>
      <c r="B241" s="5" t="s">
        <v>208</v>
      </c>
      <c r="C241" s="5" t="s">
        <v>179</v>
      </c>
      <c r="D241" s="2" t="s">
        <v>186</v>
      </c>
      <c r="E241" s="2" t="s">
        <v>322</v>
      </c>
      <c r="F241" s="2" t="s">
        <v>22</v>
      </c>
      <c r="G241" s="14">
        <v>35000</v>
      </c>
    </row>
    <row r="242" spans="1:7" s="59" customFormat="1" ht="28.5" customHeight="1">
      <c r="A242" s="84" t="s">
        <v>23</v>
      </c>
      <c r="B242" s="5" t="s">
        <v>208</v>
      </c>
      <c r="C242" s="5" t="s">
        <v>179</v>
      </c>
      <c r="D242" s="2" t="s">
        <v>186</v>
      </c>
      <c r="E242" s="2" t="s">
        <v>322</v>
      </c>
      <c r="F242" s="2" t="s">
        <v>24</v>
      </c>
      <c r="G242" s="14">
        <v>35000</v>
      </c>
    </row>
    <row r="243" spans="1:7" s="59" customFormat="1" ht="17.25" customHeight="1">
      <c r="A243" s="84" t="s">
        <v>28</v>
      </c>
      <c r="B243" s="5" t="s">
        <v>208</v>
      </c>
      <c r="C243" s="5" t="s">
        <v>179</v>
      </c>
      <c r="D243" s="2" t="s">
        <v>186</v>
      </c>
      <c r="E243" s="2" t="s">
        <v>322</v>
      </c>
      <c r="F243" s="2" t="s">
        <v>29</v>
      </c>
      <c r="G243" s="14">
        <v>6634.7</v>
      </c>
    </row>
    <row r="244" spans="1:7" s="59" customFormat="1" ht="20.25" customHeight="1">
      <c r="A244" s="38" t="s">
        <v>41</v>
      </c>
      <c r="B244" s="5" t="s">
        <v>208</v>
      </c>
      <c r="C244" s="5" t="s">
        <v>179</v>
      </c>
      <c r="D244" s="2" t="s">
        <v>186</v>
      </c>
      <c r="E244" s="2" t="s">
        <v>322</v>
      </c>
      <c r="F244" s="2" t="s">
        <v>42</v>
      </c>
      <c r="G244" s="14">
        <v>6634.7</v>
      </c>
    </row>
    <row r="245" spans="1:7" s="12" customFormat="1" ht="18" customHeight="1">
      <c r="A245" s="7" t="s">
        <v>251</v>
      </c>
      <c r="B245" s="5" t="s">
        <v>208</v>
      </c>
      <c r="C245" s="5" t="s">
        <v>179</v>
      </c>
      <c r="D245" s="2" t="s">
        <v>182</v>
      </c>
      <c r="E245" s="2"/>
      <c r="F245" s="2"/>
      <c r="G245" s="14">
        <f>G246+G251+G254+G269+G257+G260+G263+G266</f>
        <v>19411.1</v>
      </c>
    </row>
    <row r="246" spans="1:7" s="12" customFormat="1" ht="25.5">
      <c r="A246" s="8" t="s">
        <v>209</v>
      </c>
      <c r="B246" s="5" t="s">
        <v>208</v>
      </c>
      <c r="C246" s="5" t="s">
        <v>179</v>
      </c>
      <c r="D246" s="2" t="s">
        <v>182</v>
      </c>
      <c r="E246" s="2" t="s">
        <v>235</v>
      </c>
      <c r="F246" s="2"/>
      <c r="G246" s="16">
        <f>G247</f>
        <v>4920.6</v>
      </c>
    </row>
    <row r="247" spans="1:7" s="12" customFormat="1" ht="35.25" customHeight="1">
      <c r="A247" s="25" t="s">
        <v>43</v>
      </c>
      <c r="B247" s="5" t="s">
        <v>208</v>
      </c>
      <c r="C247" s="5" t="s">
        <v>179</v>
      </c>
      <c r="D247" s="2" t="s">
        <v>182</v>
      </c>
      <c r="E247" s="2" t="s">
        <v>326</v>
      </c>
      <c r="F247" s="2"/>
      <c r="G247" s="16">
        <v>4920.6</v>
      </c>
    </row>
    <row r="248" spans="1:7" s="12" customFormat="1" ht="30" customHeight="1">
      <c r="A248" s="60" t="s">
        <v>44</v>
      </c>
      <c r="B248" s="5" t="s">
        <v>208</v>
      </c>
      <c r="C248" s="5" t="s">
        <v>179</v>
      </c>
      <c r="D248" s="2" t="s">
        <v>182</v>
      </c>
      <c r="E248" s="2" t="s">
        <v>326</v>
      </c>
      <c r="F248" s="73"/>
      <c r="G248" s="74">
        <v>4920.6</v>
      </c>
    </row>
    <row r="249" spans="1:7" s="12" customFormat="1" ht="27" customHeight="1">
      <c r="A249" s="39" t="s">
        <v>45</v>
      </c>
      <c r="B249" s="5" t="s">
        <v>208</v>
      </c>
      <c r="C249" s="5" t="s">
        <v>179</v>
      </c>
      <c r="D249" s="2" t="s">
        <v>182</v>
      </c>
      <c r="E249" s="2" t="s">
        <v>326</v>
      </c>
      <c r="F249" s="73" t="s">
        <v>46</v>
      </c>
      <c r="G249" s="74">
        <v>4920.6</v>
      </c>
    </row>
    <row r="250" spans="1:7" s="12" customFormat="1" ht="27" customHeight="1">
      <c r="A250" s="38" t="s">
        <v>47</v>
      </c>
      <c r="B250" s="5" t="s">
        <v>208</v>
      </c>
      <c r="C250" s="5" t="s">
        <v>179</v>
      </c>
      <c r="D250" s="2" t="s">
        <v>182</v>
      </c>
      <c r="E250" s="2" t="s">
        <v>326</v>
      </c>
      <c r="F250" s="73" t="s">
        <v>48</v>
      </c>
      <c r="G250" s="74">
        <v>4920.6</v>
      </c>
    </row>
    <row r="251" spans="1:7" s="12" customFormat="1" ht="29.25" customHeight="1">
      <c r="A251" s="40" t="s">
        <v>297</v>
      </c>
      <c r="B251" s="5" t="s">
        <v>208</v>
      </c>
      <c r="C251" s="5" t="s">
        <v>179</v>
      </c>
      <c r="D251" s="2" t="s">
        <v>182</v>
      </c>
      <c r="E251" s="2" t="s">
        <v>298</v>
      </c>
      <c r="F251" s="2"/>
      <c r="G251" s="16">
        <f>G252</f>
        <v>2547.6</v>
      </c>
    </row>
    <row r="252" spans="1:7" s="12" customFormat="1" ht="30" customHeight="1">
      <c r="A252" s="38" t="s">
        <v>21</v>
      </c>
      <c r="B252" s="5" t="s">
        <v>208</v>
      </c>
      <c r="C252" s="5" t="s">
        <v>179</v>
      </c>
      <c r="D252" s="2" t="s">
        <v>182</v>
      </c>
      <c r="E252" s="2" t="s">
        <v>298</v>
      </c>
      <c r="F252" s="2" t="s">
        <v>22</v>
      </c>
      <c r="G252" s="74">
        <f>G253</f>
        <v>2547.6</v>
      </c>
    </row>
    <row r="253" spans="1:7" s="12" customFormat="1" ht="33" customHeight="1">
      <c r="A253" s="84" t="s">
        <v>23</v>
      </c>
      <c r="B253" s="5" t="s">
        <v>208</v>
      </c>
      <c r="C253" s="5" t="s">
        <v>179</v>
      </c>
      <c r="D253" s="2" t="s">
        <v>182</v>
      </c>
      <c r="E253" s="2" t="s">
        <v>298</v>
      </c>
      <c r="F253" s="90">
        <v>240</v>
      </c>
      <c r="G253" s="74">
        <f>2000+547.6</f>
        <v>2547.6</v>
      </c>
    </row>
    <row r="254" spans="1:7" s="12" customFormat="1" ht="32.25" customHeight="1">
      <c r="A254" s="38" t="s">
        <v>299</v>
      </c>
      <c r="B254" s="5" t="s">
        <v>208</v>
      </c>
      <c r="C254" s="5" t="s">
        <v>179</v>
      </c>
      <c r="D254" s="2" t="s">
        <v>182</v>
      </c>
      <c r="E254" s="73" t="s">
        <v>300</v>
      </c>
      <c r="F254" s="73"/>
      <c r="G254" s="74">
        <v>1200</v>
      </c>
    </row>
    <row r="255" spans="1:7" s="12" customFormat="1" ht="26.25" customHeight="1">
      <c r="A255" s="38" t="s">
        <v>21</v>
      </c>
      <c r="B255" s="5" t="s">
        <v>208</v>
      </c>
      <c r="C255" s="5" t="s">
        <v>179</v>
      </c>
      <c r="D255" s="2" t="s">
        <v>182</v>
      </c>
      <c r="E255" s="73" t="s">
        <v>300</v>
      </c>
      <c r="F255" s="73" t="s">
        <v>22</v>
      </c>
      <c r="G255" s="74">
        <v>1200</v>
      </c>
    </row>
    <row r="256" spans="1:7" s="12" customFormat="1" ht="24.75" customHeight="1">
      <c r="A256" s="84" t="s">
        <v>23</v>
      </c>
      <c r="B256" s="5" t="s">
        <v>208</v>
      </c>
      <c r="C256" s="5" t="s">
        <v>179</v>
      </c>
      <c r="D256" s="2" t="s">
        <v>182</v>
      </c>
      <c r="E256" s="73" t="s">
        <v>300</v>
      </c>
      <c r="F256" s="73" t="s">
        <v>24</v>
      </c>
      <c r="G256" s="74">
        <v>1200</v>
      </c>
    </row>
    <row r="257" spans="1:7" s="12" customFormat="1" ht="24.75" customHeight="1">
      <c r="A257" s="38" t="s">
        <v>327</v>
      </c>
      <c r="B257" s="5" t="s">
        <v>208</v>
      </c>
      <c r="C257" s="5" t="s">
        <v>179</v>
      </c>
      <c r="D257" s="2" t="s">
        <v>182</v>
      </c>
      <c r="E257" s="73" t="s">
        <v>328</v>
      </c>
      <c r="F257" s="73"/>
      <c r="G257" s="74">
        <f>G258</f>
        <v>892.9</v>
      </c>
    </row>
    <row r="258" spans="1:7" s="12" customFormat="1" ht="24.75" customHeight="1">
      <c r="A258" s="38" t="s">
        <v>21</v>
      </c>
      <c r="B258" s="5" t="s">
        <v>208</v>
      </c>
      <c r="C258" s="5" t="s">
        <v>179</v>
      </c>
      <c r="D258" s="2" t="s">
        <v>182</v>
      </c>
      <c r="E258" s="73" t="s">
        <v>328</v>
      </c>
      <c r="F258" s="73" t="s">
        <v>22</v>
      </c>
      <c r="G258" s="74">
        <f>G259</f>
        <v>892.9</v>
      </c>
    </row>
    <row r="259" spans="1:7" s="12" customFormat="1" ht="28.5" customHeight="1">
      <c r="A259" s="38" t="s">
        <v>23</v>
      </c>
      <c r="B259" s="5" t="s">
        <v>208</v>
      </c>
      <c r="C259" s="5" t="s">
        <v>179</v>
      </c>
      <c r="D259" s="2" t="s">
        <v>182</v>
      </c>
      <c r="E259" s="73" t="s">
        <v>328</v>
      </c>
      <c r="F259" s="73" t="s">
        <v>24</v>
      </c>
      <c r="G259" s="74">
        <v>892.9</v>
      </c>
    </row>
    <row r="260" spans="1:7" s="12" customFormat="1" ht="24.75" customHeight="1">
      <c r="A260" s="38" t="s">
        <v>49</v>
      </c>
      <c r="B260" s="5" t="s">
        <v>208</v>
      </c>
      <c r="C260" s="5" t="s">
        <v>179</v>
      </c>
      <c r="D260" s="2" t="s">
        <v>182</v>
      </c>
      <c r="E260" s="73" t="s">
        <v>329</v>
      </c>
      <c r="F260" s="73"/>
      <c r="G260" s="74">
        <f>G261</f>
        <v>5000</v>
      </c>
    </row>
    <row r="261" spans="1:7" s="12" customFormat="1" ht="24.75" customHeight="1">
      <c r="A261" s="38" t="s">
        <v>21</v>
      </c>
      <c r="B261" s="5" t="s">
        <v>208</v>
      </c>
      <c r="C261" s="5" t="s">
        <v>179</v>
      </c>
      <c r="D261" s="2" t="s">
        <v>182</v>
      </c>
      <c r="E261" s="73" t="s">
        <v>329</v>
      </c>
      <c r="F261" s="73" t="s">
        <v>22</v>
      </c>
      <c r="G261" s="74">
        <f>G262</f>
        <v>5000</v>
      </c>
    </row>
    <row r="262" spans="1:7" s="12" customFormat="1" ht="24.75" customHeight="1">
      <c r="A262" s="38" t="s">
        <v>23</v>
      </c>
      <c r="B262" s="5" t="s">
        <v>208</v>
      </c>
      <c r="C262" s="5" t="s">
        <v>179</v>
      </c>
      <c r="D262" s="2" t="s">
        <v>182</v>
      </c>
      <c r="E262" s="73" t="s">
        <v>329</v>
      </c>
      <c r="F262" s="73" t="s">
        <v>24</v>
      </c>
      <c r="G262" s="74">
        <f>5000</f>
        <v>5000</v>
      </c>
    </row>
    <row r="263" spans="1:7" s="12" customFormat="1" ht="27.75" customHeight="1">
      <c r="A263" s="38" t="s">
        <v>330</v>
      </c>
      <c r="B263" s="5" t="s">
        <v>208</v>
      </c>
      <c r="C263" s="5" t="s">
        <v>179</v>
      </c>
      <c r="D263" s="2" t="s">
        <v>182</v>
      </c>
      <c r="E263" s="73" t="s">
        <v>331</v>
      </c>
      <c r="F263" s="73"/>
      <c r="G263" s="74">
        <f>G264</f>
        <v>900</v>
      </c>
    </row>
    <row r="264" spans="1:7" s="12" customFormat="1" ht="30.75" customHeight="1">
      <c r="A264" s="38" t="s">
        <v>21</v>
      </c>
      <c r="B264" s="5" t="s">
        <v>208</v>
      </c>
      <c r="C264" s="5" t="s">
        <v>179</v>
      </c>
      <c r="D264" s="2" t="s">
        <v>182</v>
      </c>
      <c r="E264" s="73" t="s">
        <v>331</v>
      </c>
      <c r="F264" s="73" t="s">
        <v>22</v>
      </c>
      <c r="G264" s="74">
        <f>G265</f>
        <v>900</v>
      </c>
    </row>
    <row r="265" spans="1:7" s="12" customFormat="1" ht="24.75" customHeight="1">
      <c r="A265" s="38" t="s">
        <v>23</v>
      </c>
      <c r="B265" s="5" t="s">
        <v>208</v>
      </c>
      <c r="C265" s="5" t="s">
        <v>179</v>
      </c>
      <c r="D265" s="2" t="s">
        <v>182</v>
      </c>
      <c r="E265" s="73" t="s">
        <v>331</v>
      </c>
      <c r="F265" s="73" t="s">
        <v>24</v>
      </c>
      <c r="G265" s="74">
        <f>900</f>
        <v>900</v>
      </c>
    </row>
    <row r="266" spans="1:7" s="12" customFormat="1" ht="24.75" customHeight="1">
      <c r="A266" s="38" t="s">
        <v>332</v>
      </c>
      <c r="B266" s="5" t="s">
        <v>208</v>
      </c>
      <c r="C266" s="5" t="s">
        <v>179</v>
      </c>
      <c r="D266" s="2" t="s">
        <v>182</v>
      </c>
      <c r="E266" s="73" t="s">
        <v>333</v>
      </c>
      <c r="F266" s="73"/>
      <c r="G266" s="74">
        <f>G267</f>
        <v>1000</v>
      </c>
    </row>
    <row r="267" spans="1:7" s="12" customFormat="1" ht="28.5" customHeight="1">
      <c r="A267" s="38" t="s">
        <v>21</v>
      </c>
      <c r="B267" s="5" t="s">
        <v>208</v>
      </c>
      <c r="C267" s="5" t="s">
        <v>179</v>
      </c>
      <c r="D267" s="2" t="s">
        <v>182</v>
      </c>
      <c r="E267" s="73" t="s">
        <v>333</v>
      </c>
      <c r="F267" s="73" t="s">
        <v>22</v>
      </c>
      <c r="G267" s="74">
        <f>G268</f>
        <v>1000</v>
      </c>
    </row>
    <row r="268" spans="1:7" s="12" customFormat="1" ht="30" customHeight="1">
      <c r="A268" s="38" t="s">
        <v>23</v>
      </c>
      <c r="B268" s="5" t="s">
        <v>208</v>
      </c>
      <c r="C268" s="5" t="s">
        <v>179</v>
      </c>
      <c r="D268" s="2" t="s">
        <v>182</v>
      </c>
      <c r="E268" s="73" t="s">
        <v>333</v>
      </c>
      <c r="F268" s="73" t="s">
        <v>24</v>
      </c>
      <c r="G268" s="74">
        <v>1000</v>
      </c>
    </row>
    <row r="269" spans="1:7" ht="21.75" customHeight="1">
      <c r="A269" s="98" t="s">
        <v>39</v>
      </c>
      <c r="B269" s="5" t="s">
        <v>208</v>
      </c>
      <c r="C269" s="5" t="s">
        <v>179</v>
      </c>
      <c r="D269" s="2" t="s">
        <v>182</v>
      </c>
      <c r="E269" s="73"/>
      <c r="F269" s="2"/>
      <c r="G269" s="16">
        <f>G270+G273</f>
        <v>2950</v>
      </c>
    </row>
    <row r="270" spans="1:7" s="12" customFormat="1" ht="66.75" customHeight="1">
      <c r="A270" s="38" t="s">
        <v>92</v>
      </c>
      <c r="B270" s="5" t="s">
        <v>208</v>
      </c>
      <c r="C270" s="5" t="s">
        <v>179</v>
      </c>
      <c r="D270" s="2" t="s">
        <v>182</v>
      </c>
      <c r="E270" s="73" t="s">
        <v>335</v>
      </c>
      <c r="F270" s="73"/>
      <c r="G270" s="74">
        <f>G271</f>
        <v>950</v>
      </c>
    </row>
    <row r="271" spans="1:7" s="12" customFormat="1" ht="24.75" customHeight="1">
      <c r="A271" s="38" t="s">
        <v>45</v>
      </c>
      <c r="B271" s="5" t="s">
        <v>208</v>
      </c>
      <c r="C271" s="5" t="s">
        <v>179</v>
      </c>
      <c r="D271" s="2" t="s">
        <v>182</v>
      </c>
      <c r="E271" s="73" t="s">
        <v>335</v>
      </c>
      <c r="F271" s="73" t="s">
        <v>46</v>
      </c>
      <c r="G271" s="74">
        <f>G272</f>
        <v>950</v>
      </c>
    </row>
    <row r="272" spans="1:7" s="12" customFormat="1" ht="24.75" customHeight="1">
      <c r="A272" s="38" t="s">
        <v>47</v>
      </c>
      <c r="B272" s="5" t="s">
        <v>208</v>
      </c>
      <c r="C272" s="5" t="s">
        <v>179</v>
      </c>
      <c r="D272" s="2" t="s">
        <v>182</v>
      </c>
      <c r="E272" s="73" t="s">
        <v>335</v>
      </c>
      <c r="F272" s="73" t="s">
        <v>48</v>
      </c>
      <c r="G272" s="74">
        <f>1000-50</f>
        <v>950</v>
      </c>
    </row>
    <row r="273" spans="1:7" s="12" customFormat="1" ht="47.25" customHeight="1">
      <c r="A273" s="38" t="s">
        <v>93</v>
      </c>
      <c r="B273" s="5" t="s">
        <v>208</v>
      </c>
      <c r="C273" s="5" t="s">
        <v>179</v>
      </c>
      <c r="D273" s="2" t="s">
        <v>182</v>
      </c>
      <c r="E273" s="73" t="s">
        <v>336</v>
      </c>
      <c r="F273" s="73"/>
      <c r="G273" s="74">
        <f>G274</f>
        <v>2000</v>
      </c>
    </row>
    <row r="274" spans="1:7" s="12" customFormat="1" ht="24.75" customHeight="1">
      <c r="A274" s="38" t="s">
        <v>21</v>
      </c>
      <c r="B274" s="5" t="s">
        <v>208</v>
      </c>
      <c r="C274" s="5" t="s">
        <v>179</v>
      </c>
      <c r="D274" s="2" t="s">
        <v>182</v>
      </c>
      <c r="E274" s="73" t="s">
        <v>336</v>
      </c>
      <c r="F274" s="73" t="s">
        <v>22</v>
      </c>
      <c r="G274" s="74">
        <f>G275</f>
        <v>2000</v>
      </c>
    </row>
    <row r="275" spans="1:7" s="12" customFormat="1" ht="27.75" customHeight="1">
      <c r="A275" s="84" t="s">
        <v>23</v>
      </c>
      <c r="B275" s="5" t="s">
        <v>208</v>
      </c>
      <c r="C275" s="5" t="s">
        <v>179</v>
      </c>
      <c r="D275" s="2" t="s">
        <v>182</v>
      </c>
      <c r="E275" s="73" t="s">
        <v>336</v>
      </c>
      <c r="F275" s="73" t="s">
        <v>24</v>
      </c>
      <c r="G275" s="74">
        <v>2000</v>
      </c>
    </row>
    <row r="276" spans="1:7" ht="19.5" customHeight="1">
      <c r="A276" s="21" t="s">
        <v>219</v>
      </c>
      <c r="B276" s="5" t="s">
        <v>208</v>
      </c>
      <c r="C276" s="5" t="s">
        <v>187</v>
      </c>
      <c r="D276" s="3"/>
      <c r="E276" s="3"/>
      <c r="F276" s="3"/>
      <c r="G276" s="17">
        <f>G282+G277</f>
        <v>19833.5</v>
      </c>
    </row>
    <row r="277" spans="1:7" ht="21" customHeight="1">
      <c r="A277" s="81" t="s">
        <v>289</v>
      </c>
      <c r="B277" s="5" t="s">
        <v>208</v>
      </c>
      <c r="C277" s="91" t="s">
        <v>187</v>
      </c>
      <c r="D277" s="91" t="s">
        <v>175</v>
      </c>
      <c r="E277" s="92"/>
      <c r="F277" s="73"/>
      <c r="G277" s="74">
        <f>G278</f>
        <v>6631.5</v>
      </c>
    </row>
    <row r="278" spans="1:7" ht="22.5" customHeight="1">
      <c r="A278" s="84" t="s">
        <v>94</v>
      </c>
      <c r="B278" s="5" t="s">
        <v>208</v>
      </c>
      <c r="C278" s="5" t="s">
        <v>187</v>
      </c>
      <c r="D278" s="5" t="s">
        <v>175</v>
      </c>
      <c r="E278" s="73"/>
      <c r="F278" s="73"/>
      <c r="G278" s="74">
        <f>G279</f>
        <v>6631.5</v>
      </c>
    </row>
    <row r="279" spans="1:7" ht="54.75" customHeight="1">
      <c r="A279" s="84" t="s">
        <v>95</v>
      </c>
      <c r="B279" s="5" t="s">
        <v>208</v>
      </c>
      <c r="C279" s="5" t="s">
        <v>187</v>
      </c>
      <c r="D279" s="5" t="s">
        <v>175</v>
      </c>
      <c r="E279" s="73" t="s">
        <v>337</v>
      </c>
      <c r="F279" s="73"/>
      <c r="G279" s="74">
        <f>G280</f>
        <v>6631.5</v>
      </c>
    </row>
    <row r="280" spans="1:7" ht="28.5" customHeight="1">
      <c r="A280" s="38" t="s">
        <v>21</v>
      </c>
      <c r="B280" s="5" t="s">
        <v>208</v>
      </c>
      <c r="C280" s="5" t="s">
        <v>187</v>
      </c>
      <c r="D280" s="5" t="s">
        <v>175</v>
      </c>
      <c r="E280" s="73" t="s">
        <v>337</v>
      </c>
      <c r="F280" s="73" t="s">
        <v>22</v>
      </c>
      <c r="G280" s="74">
        <f>G281</f>
        <v>6631.5</v>
      </c>
    </row>
    <row r="281" spans="1:7" ht="27" customHeight="1">
      <c r="A281" s="84" t="s">
        <v>23</v>
      </c>
      <c r="B281" s="5" t="s">
        <v>208</v>
      </c>
      <c r="C281" s="5" t="s">
        <v>187</v>
      </c>
      <c r="D281" s="5" t="s">
        <v>175</v>
      </c>
      <c r="E281" s="73" t="s">
        <v>337</v>
      </c>
      <c r="F281" s="73" t="s">
        <v>24</v>
      </c>
      <c r="G281" s="74">
        <f>4050+2581.5</f>
        <v>6631.5</v>
      </c>
    </row>
    <row r="282" spans="1:7" s="12" customFormat="1" ht="27.75" customHeight="1">
      <c r="A282" s="81" t="s">
        <v>242</v>
      </c>
      <c r="B282" s="5" t="s">
        <v>208</v>
      </c>
      <c r="C282" s="5" t="s">
        <v>187</v>
      </c>
      <c r="D282" s="2" t="s">
        <v>187</v>
      </c>
      <c r="E282" s="73"/>
      <c r="F282" s="73"/>
      <c r="G282" s="74">
        <f>G283</f>
        <v>13202</v>
      </c>
    </row>
    <row r="283" spans="1:7" s="12" customFormat="1" ht="27.75" customHeight="1">
      <c r="A283" s="81" t="s">
        <v>0</v>
      </c>
      <c r="B283" s="5" t="s">
        <v>208</v>
      </c>
      <c r="C283" s="5" t="s">
        <v>187</v>
      </c>
      <c r="D283" s="2" t="s">
        <v>187</v>
      </c>
      <c r="E283" s="73" t="s">
        <v>96</v>
      </c>
      <c r="F283" s="73"/>
      <c r="G283" s="74">
        <f>G284</f>
        <v>13202</v>
      </c>
    </row>
    <row r="284" spans="1:7" s="12" customFormat="1" ht="46.5" customHeight="1">
      <c r="A284" s="81" t="s">
        <v>97</v>
      </c>
      <c r="B284" s="5" t="s">
        <v>208</v>
      </c>
      <c r="C284" s="5" t="s">
        <v>187</v>
      </c>
      <c r="D284" s="2" t="s">
        <v>187</v>
      </c>
      <c r="E284" s="73" t="s">
        <v>98</v>
      </c>
      <c r="F284" s="73"/>
      <c r="G284" s="74">
        <f>G285+G287+G289</f>
        <v>13202</v>
      </c>
    </row>
    <row r="285" spans="1:7" s="12" customFormat="1" ht="68.25" customHeight="1">
      <c r="A285" s="38" t="s">
        <v>51</v>
      </c>
      <c r="B285" s="5" t="s">
        <v>208</v>
      </c>
      <c r="C285" s="5" t="s">
        <v>187</v>
      </c>
      <c r="D285" s="2" t="s">
        <v>187</v>
      </c>
      <c r="E285" s="73" t="s">
        <v>98</v>
      </c>
      <c r="F285" s="73" t="s">
        <v>52</v>
      </c>
      <c r="G285" s="74">
        <f>G286</f>
        <v>11864</v>
      </c>
    </row>
    <row r="286" spans="1:7" s="12" customFormat="1" ht="27.75" customHeight="1">
      <c r="A286" s="84" t="s">
        <v>32</v>
      </c>
      <c r="B286" s="5" t="s">
        <v>208</v>
      </c>
      <c r="C286" s="5" t="s">
        <v>187</v>
      </c>
      <c r="D286" s="2" t="s">
        <v>187</v>
      </c>
      <c r="E286" s="73" t="s">
        <v>98</v>
      </c>
      <c r="F286" s="73" t="s">
        <v>33</v>
      </c>
      <c r="G286" s="74">
        <v>11864</v>
      </c>
    </row>
    <row r="287" spans="1:7" s="12" customFormat="1" ht="27.75" customHeight="1">
      <c r="A287" s="38" t="s">
        <v>21</v>
      </c>
      <c r="B287" s="5" t="s">
        <v>208</v>
      </c>
      <c r="C287" s="5" t="s">
        <v>187</v>
      </c>
      <c r="D287" s="2" t="s">
        <v>187</v>
      </c>
      <c r="E287" s="73" t="s">
        <v>98</v>
      </c>
      <c r="F287" s="73" t="s">
        <v>22</v>
      </c>
      <c r="G287" s="74">
        <f>G288</f>
        <v>1332</v>
      </c>
    </row>
    <row r="288" spans="1:7" s="12" customFormat="1" ht="27.75" customHeight="1">
      <c r="A288" s="84" t="s">
        <v>23</v>
      </c>
      <c r="B288" s="5" t="s">
        <v>208</v>
      </c>
      <c r="C288" s="5" t="s">
        <v>187</v>
      </c>
      <c r="D288" s="2" t="s">
        <v>187</v>
      </c>
      <c r="E288" s="73" t="s">
        <v>98</v>
      </c>
      <c r="F288" s="73" t="s">
        <v>24</v>
      </c>
      <c r="G288" s="74">
        <v>1332</v>
      </c>
    </row>
    <row r="289" spans="1:7" s="12" customFormat="1" ht="27.75" customHeight="1">
      <c r="A289" s="84" t="s">
        <v>28</v>
      </c>
      <c r="B289" s="5" t="s">
        <v>208</v>
      </c>
      <c r="C289" s="5" t="s">
        <v>187</v>
      </c>
      <c r="D289" s="2" t="s">
        <v>187</v>
      </c>
      <c r="E289" s="73" t="s">
        <v>98</v>
      </c>
      <c r="F289" s="73" t="s">
        <v>29</v>
      </c>
      <c r="G289" s="74">
        <f>G290</f>
        <v>6</v>
      </c>
    </row>
    <row r="290" spans="1:7" s="12" customFormat="1" ht="27.75" customHeight="1">
      <c r="A290" s="84" t="s">
        <v>34</v>
      </c>
      <c r="B290" s="5" t="s">
        <v>208</v>
      </c>
      <c r="C290" s="5" t="s">
        <v>187</v>
      </c>
      <c r="D290" s="2" t="s">
        <v>187</v>
      </c>
      <c r="E290" s="73" t="s">
        <v>98</v>
      </c>
      <c r="F290" s="73" t="s">
        <v>35</v>
      </c>
      <c r="G290" s="74">
        <v>6</v>
      </c>
    </row>
    <row r="291" spans="1:7" s="65" customFormat="1" ht="14.25">
      <c r="A291" s="56" t="s">
        <v>220</v>
      </c>
      <c r="B291" s="57" t="s">
        <v>208</v>
      </c>
      <c r="C291" s="57" t="s">
        <v>180</v>
      </c>
      <c r="D291" s="57"/>
      <c r="E291" s="57"/>
      <c r="F291" s="57"/>
      <c r="G291" s="58">
        <f>G292+G322+G459+G474+G455</f>
        <v>3242723.9600000004</v>
      </c>
    </row>
    <row r="292" spans="1:7" s="65" customFormat="1" ht="15.75" customHeight="1">
      <c r="A292" s="56" t="s">
        <v>221</v>
      </c>
      <c r="B292" s="57" t="s">
        <v>208</v>
      </c>
      <c r="C292" s="57" t="s">
        <v>180</v>
      </c>
      <c r="D292" s="64" t="s">
        <v>173</v>
      </c>
      <c r="E292" s="64"/>
      <c r="F292" s="64"/>
      <c r="G292" s="53">
        <f>G293</f>
        <v>1215759.05</v>
      </c>
    </row>
    <row r="293" spans="1:7" ht="15.75" customHeight="1">
      <c r="A293" s="87" t="s">
        <v>221</v>
      </c>
      <c r="B293" s="5" t="s">
        <v>208</v>
      </c>
      <c r="C293" s="5" t="s">
        <v>180</v>
      </c>
      <c r="D293" s="1" t="s">
        <v>173</v>
      </c>
      <c r="E293" s="106" t="s">
        <v>235</v>
      </c>
      <c r="F293" s="106" t="s">
        <v>290</v>
      </c>
      <c r="G293" s="107">
        <f>G294</f>
        <v>1215759.05</v>
      </c>
    </row>
    <row r="294" spans="1:7" ht="51">
      <c r="A294" s="86" t="s">
        <v>129</v>
      </c>
      <c r="B294" s="5" t="s">
        <v>208</v>
      </c>
      <c r="C294" s="5" t="s">
        <v>180</v>
      </c>
      <c r="D294" s="1" t="s">
        <v>173</v>
      </c>
      <c r="E294" s="73" t="s">
        <v>149</v>
      </c>
      <c r="F294" s="1" t="s">
        <v>290</v>
      </c>
      <c r="G294" s="107">
        <f>G295</f>
        <v>1215759.05</v>
      </c>
    </row>
    <row r="295" spans="1:7" ht="39.75" customHeight="1">
      <c r="A295" s="101" t="s">
        <v>58</v>
      </c>
      <c r="B295" s="5" t="s">
        <v>208</v>
      </c>
      <c r="C295" s="5" t="s">
        <v>180</v>
      </c>
      <c r="D295" s="1" t="s">
        <v>173</v>
      </c>
      <c r="E295" s="73" t="s">
        <v>124</v>
      </c>
      <c r="F295" s="1" t="s">
        <v>290</v>
      </c>
      <c r="G295" s="107">
        <f>G296+G299+G302</f>
        <v>1215759.05</v>
      </c>
    </row>
    <row r="296" spans="1:7" ht="69.75" customHeight="1">
      <c r="A296" s="40" t="s">
        <v>56</v>
      </c>
      <c r="B296" s="5" t="s">
        <v>208</v>
      </c>
      <c r="C296" s="5" t="s">
        <v>180</v>
      </c>
      <c r="D296" s="1" t="s">
        <v>173</v>
      </c>
      <c r="E296" s="94" t="s">
        <v>54</v>
      </c>
      <c r="F296" s="1" t="s">
        <v>290</v>
      </c>
      <c r="G296" s="70">
        <f>G298</f>
        <v>690809</v>
      </c>
    </row>
    <row r="297" spans="1:7" ht="30.75" customHeight="1">
      <c r="A297" s="101" t="s">
        <v>45</v>
      </c>
      <c r="B297" s="5" t="s">
        <v>208</v>
      </c>
      <c r="C297" s="5" t="s">
        <v>180</v>
      </c>
      <c r="D297" s="1" t="s">
        <v>173</v>
      </c>
      <c r="E297" s="73" t="s">
        <v>54</v>
      </c>
      <c r="F297" s="1" t="s">
        <v>46</v>
      </c>
      <c r="G297" s="70">
        <f>G298</f>
        <v>690809</v>
      </c>
    </row>
    <row r="298" spans="1:7" ht="24" customHeight="1">
      <c r="A298" s="40" t="s">
        <v>134</v>
      </c>
      <c r="B298" s="5" t="s">
        <v>208</v>
      </c>
      <c r="C298" s="5" t="s">
        <v>180</v>
      </c>
      <c r="D298" s="1" t="s">
        <v>173</v>
      </c>
      <c r="E298" s="73" t="s">
        <v>54</v>
      </c>
      <c r="F298" s="1" t="s">
        <v>48</v>
      </c>
      <c r="G298" s="70">
        <v>690809</v>
      </c>
    </row>
    <row r="299" spans="1:7" ht="58.5" customHeight="1">
      <c r="A299" s="40" t="s">
        <v>57</v>
      </c>
      <c r="B299" s="5" t="s">
        <v>208</v>
      </c>
      <c r="C299" s="5" t="s">
        <v>180</v>
      </c>
      <c r="D299" s="1" t="s">
        <v>173</v>
      </c>
      <c r="E299" s="94" t="s">
        <v>55</v>
      </c>
      <c r="F299" s="1" t="s">
        <v>290</v>
      </c>
      <c r="G299" s="70">
        <f>G301</f>
        <v>4505</v>
      </c>
    </row>
    <row r="300" spans="1:7" ht="32.25" customHeight="1">
      <c r="A300" s="101" t="s">
        <v>45</v>
      </c>
      <c r="B300" s="5" t="s">
        <v>208</v>
      </c>
      <c r="C300" s="5" t="s">
        <v>180</v>
      </c>
      <c r="D300" s="1" t="s">
        <v>173</v>
      </c>
      <c r="E300" s="73" t="s">
        <v>55</v>
      </c>
      <c r="F300" s="1" t="s">
        <v>46</v>
      </c>
      <c r="G300" s="70">
        <f>G301</f>
        <v>4505</v>
      </c>
    </row>
    <row r="301" spans="1:7" ht="28.5" customHeight="1">
      <c r="A301" s="88" t="s">
        <v>72</v>
      </c>
      <c r="B301" s="5" t="s">
        <v>208</v>
      </c>
      <c r="C301" s="5" t="s">
        <v>180</v>
      </c>
      <c r="D301" s="1" t="s">
        <v>173</v>
      </c>
      <c r="E301" s="73" t="s">
        <v>55</v>
      </c>
      <c r="F301" s="1" t="s">
        <v>264</v>
      </c>
      <c r="G301" s="70">
        <v>4505</v>
      </c>
    </row>
    <row r="302" spans="1:7" ht="54" customHeight="1">
      <c r="A302" s="86" t="s">
        <v>129</v>
      </c>
      <c r="B302" s="5" t="s">
        <v>208</v>
      </c>
      <c r="C302" s="5" t="s">
        <v>180</v>
      </c>
      <c r="D302" s="1" t="s">
        <v>173</v>
      </c>
      <c r="E302" s="73" t="s">
        <v>149</v>
      </c>
      <c r="F302" s="1" t="s">
        <v>290</v>
      </c>
      <c r="G302" s="70">
        <f>G303</f>
        <v>520445.05</v>
      </c>
    </row>
    <row r="303" spans="1:7" ht="41.25" customHeight="1">
      <c r="A303" s="101" t="s">
        <v>58</v>
      </c>
      <c r="B303" s="5" t="s">
        <v>208</v>
      </c>
      <c r="C303" s="5" t="s">
        <v>180</v>
      </c>
      <c r="D303" s="1" t="s">
        <v>173</v>
      </c>
      <c r="E303" s="73" t="s">
        <v>124</v>
      </c>
      <c r="F303" s="1" t="s">
        <v>290</v>
      </c>
      <c r="G303" s="70">
        <f>G304+G307+G310+G313+G316+G319</f>
        <v>520445.05</v>
      </c>
    </row>
    <row r="304" spans="1:7" ht="33.75" customHeight="1">
      <c r="A304" s="40" t="s">
        <v>241</v>
      </c>
      <c r="B304" s="5" t="s">
        <v>208</v>
      </c>
      <c r="C304" s="5" t="s">
        <v>180</v>
      </c>
      <c r="D304" s="1" t="s">
        <v>173</v>
      </c>
      <c r="E304" s="73" t="s">
        <v>303</v>
      </c>
      <c r="F304" s="1" t="s">
        <v>290</v>
      </c>
      <c r="G304" s="70">
        <f>G305</f>
        <v>349298.1</v>
      </c>
    </row>
    <row r="305" spans="1:7" ht="32.25" customHeight="1">
      <c r="A305" s="101" t="s">
        <v>45</v>
      </c>
      <c r="B305" s="5" t="s">
        <v>208</v>
      </c>
      <c r="C305" s="5" t="s">
        <v>180</v>
      </c>
      <c r="D305" s="1" t="s">
        <v>173</v>
      </c>
      <c r="E305" s="73" t="s">
        <v>303</v>
      </c>
      <c r="F305" s="1" t="s">
        <v>46</v>
      </c>
      <c r="G305" s="70">
        <f>G306</f>
        <v>349298.1</v>
      </c>
    </row>
    <row r="306" spans="1:7" ht="28.5" customHeight="1">
      <c r="A306" s="40" t="s">
        <v>134</v>
      </c>
      <c r="B306" s="5" t="s">
        <v>208</v>
      </c>
      <c r="C306" s="5" t="s">
        <v>180</v>
      </c>
      <c r="D306" s="1" t="s">
        <v>173</v>
      </c>
      <c r="E306" s="73" t="s">
        <v>303</v>
      </c>
      <c r="F306" s="1" t="s">
        <v>48</v>
      </c>
      <c r="G306" s="70">
        <v>349298.1</v>
      </c>
    </row>
    <row r="307" spans="1:7" ht="18" customHeight="1">
      <c r="A307" s="40" t="s">
        <v>59</v>
      </c>
      <c r="B307" s="5" t="s">
        <v>208</v>
      </c>
      <c r="C307" s="5" t="s">
        <v>180</v>
      </c>
      <c r="D307" s="1" t="s">
        <v>173</v>
      </c>
      <c r="E307" s="73" t="s">
        <v>304</v>
      </c>
      <c r="F307" s="48" t="s">
        <v>290</v>
      </c>
      <c r="G307" s="70">
        <f>G308</f>
        <v>97.65</v>
      </c>
    </row>
    <row r="308" spans="1:7" ht="37.5" customHeight="1">
      <c r="A308" s="101" t="s">
        <v>45</v>
      </c>
      <c r="B308" s="5" t="s">
        <v>208</v>
      </c>
      <c r="C308" s="5" t="s">
        <v>180</v>
      </c>
      <c r="D308" s="1" t="s">
        <v>173</v>
      </c>
      <c r="E308" s="73" t="s">
        <v>304</v>
      </c>
      <c r="F308" s="1" t="s">
        <v>46</v>
      </c>
      <c r="G308" s="70">
        <f>G309</f>
        <v>97.65</v>
      </c>
    </row>
    <row r="309" spans="1:7" ht="23.25" customHeight="1">
      <c r="A309" s="40" t="s">
        <v>134</v>
      </c>
      <c r="B309" s="5" t="s">
        <v>208</v>
      </c>
      <c r="C309" s="5" t="s">
        <v>180</v>
      </c>
      <c r="D309" s="1" t="s">
        <v>173</v>
      </c>
      <c r="E309" s="73" t="s">
        <v>304</v>
      </c>
      <c r="F309" s="1" t="s">
        <v>48</v>
      </c>
      <c r="G309" s="70">
        <v>97.65</v>
      </c>
    </row>
    <row r="310" spans="1:7" ht="29.25" customHeight="1">
      <c r="A310" s="40" t="s">
        <v>138</v>
      </c>
      <c r="B310" s="5" t="s">
        <v>208</v>
      </c>
      <c r="C310" s="5" t="s">
        <v>180</v>
      </c>
      <c r="D310" s="1" t="s">
        <v>173</v>
      </c>
      <c r="E310" s="73" t="s">
        <v>305</v>
      </c>
      <c r="F310" s="1" t="s">
        <v>290</v>
      </c>
      <c r="G310" s="70">
        <f>G311</f>
        <v>27310</v>
      </c>
    </row>
    <row r="311" spans="1:7" ht="27" customHeight="1">
      <c r="A311" s="101" t="s">
        <v>45</v>
      </c>
      <c r="B311" s="5" t="s">
        <v>208</v>
      </c>
      <c r="C311" s="5" t="s">
        <v>180</v>
      </c>
      <c r="D311" s="1" t="s">
        <v>173</v>
      </c>
      <c r="E311" s="73" t="s">
        <v>305</v>
      </c>
      <c r="F311" s="1" t="s">
        <v>46</v>
      </c>
      <c r="G311" s="70">
        <f>G312</f>
        <v>27310</v>
      </c>
    </row>
    <row r="312" spans="1:7" ht="20.25" customHeight="1">
      <c r="A312" s="40" t="s">
        <v>134</v>
      </c>
      <c r="B312" s="5" t="s">
        <v>208</v>
      </c>
      <c r="C312" s="5" t="s">
        <v>180</v>
      </c>
      <c r="D312" s="1" t="s">
        <v>173</v>
      </c>
      <c r="E312" s="73" t="s">
        <v>305</v>
      </c>
      <c r="F312" s="1" t="s">
        <v>48</v>
      </c>
      <c r="G312" s="70">
        <f>25310+2000</f>
        <v>27310</v>
      </c>
    </row>
    <row r="313" spans="1:7" ht="29.25" customHeight="1">
      <c r="A313" s="85" t="s">
        <v>395</v>
      </c>
      <c r="B313" s="5" t="s">
        <v>208</v>
      </c>
      <c r="C313" s="5" t="s">
        <v>180</v>
      </c>
      <c r="D313" s="1" t="s">
        <v>173</v>
      </c>
      <c r="E313" s="73" t="s">
        <v>306</v>
      </c>
      <c r="F313" s="1" t="s">
        <v>290</v>
      </c>
      <c r="G313" s="70">
        <f>G314</f>
        <v>336</v>
      </c>
    </row>
    <row r="314" spans="1:7" ht="30" customHeight="1">
      <c r="A314" s="101" t="s">
        <v>45</v>
      </c>
      <c r="B314" s="5" t="s">
        <v>208</v>
      </c>
      <c r="C314" s="5" t="s">
        <v>180</v>
      </c>
      <c r="D314" s="1" t="s">
        <v>173</v>
      </c>
      <c r="E314" s="73" t="s">
        <v>306</v>
      </c>
      <c r="F314" s="1" t="s">
        <v>46</v>
      </c>
      <c r="G314" s="70">
        <f>G315</f>
        <v>336</v>
      </c>
    </row>
    <row r="315" spans="1:7" ht="20.25" customHeight="1">
      <c r="A315" s="40" t="s">
        <v>134</v>
      </c>
      <c r="B315" s="5" t="s">
        <v>208</v>
      </c>
      <c r="C315" s="5" t="s">
        <v>180</v>
      </c>
      <c r="D315" s="1" t="s">
        <v>173</v>
      </c>
      <c r="E315" s="73" t="s">
        <v>306</v>
      </c>
      <c r="F315" s="1" t="s">
        <v>48</v>
      </c>
      <c r="G315" s="70">
        <v>336</v>
      </c>
    </row>
    <row r="316" spans="1:7" ht="30" customHeight="1">
      <c r="A316" s="40" t="s">
        <v>60</v>
      </c>
      <c r="B316" s="5" t="s">
        <v>208</v>
      </c>
      <c r="C316" s="5" t="s">
        <v>180</v>
      </c>
      <c r="D316" s="1" t="s">
        <v>173</v>
      </c>
      <c r="E316" s="73" t="s">
        <v>383</v>
      </c>
      <c r="F316" s="1" t="s">
        <v>290</v>
      </c>
      <c r="G316" s="70">
        <f>G317</f>
        <v>134903.3</v>
      </c>
    </row>
    <row r="317" spans="1:7" ht="34.5" customHeight="1">
      <c r="A317" s="101" t="s">
        <v>45</v>
      </c>
      <c r="B317" s="5" t="s">
        <v>208</v>
      </c>
      <c r="C317" s="5" t="s">
        <v>180</v>
      </c>
      <c r="D317" s="1" t="s">
        <v>173</v>
      </c>
      <c r="E317" s="73" t="s">
        <v>383</v>
      </c>
      <c r="F317" s="1" t="s">
        <v>46</v>
      </c>
      <c r="G317" s="70">
        <f>G318</f>
        <v>134903.3</v>
      </c>
    </row>
    <row r="318" spans="1:7" ht="20.25" customHeight="1">
      <c r="A318" s="40" t="s">
        <v>134</v>
      </c>
      <c r="B318" s="5" t="s">
        <v>208</v>
      </c>
      <c r="C318" s="5" t="s">
        <v>180</v>
      </c>
      <c r="D318" s="1" t="s">
        <v>173</v>
      </c>
      <c r="E318" s="73" t="s">
        <v>383</v>
      </c>
      <c r="F318" s="1" t="s">
        <v>48</v>
      </c>
      <c r="G318" s="70">
        <f>80000+14349+33869+6685.3</f>
        <v>134903.3</v>
      </c>
    </row>
    <row r="319" spans="1:7" ht="29.25" customHeight="1">
      <c r="A319" s="101" t="s">
        <v>61</v>
      </c>
      <c r="B319" s="5" t="s">
        <v>208</v>
      </c>
      <c r="C319" s="5" t="s">
        <v>180</v>
      </c>
      <c r="D319" s="1" t="s">
        <v>173</v>
      </c>
      <c r="E319" s="73" t="s">
        <v>384</v>
      </c>
      <c r="F319" s="1" t="s">
        <v>290</v>
      </c>
      <c r="G319" s="70">
        <f>G320</f>
        <v>8500</v>
      </c>
    </row>
    <row r="320" spans="1:7" ht="32.25" customHeight="1">
      <c r="A320" s="101" t="s">
        <v>45</v>
      </c>
      <c r="B320" s="5" t="s">
        <v>208</v>
      </c>
      <c r="C320" s="5" t="s">
        <v>180</v>
      </c>
      <c r="D320" s="1" t="s">
        <v>173</v>
      </c>
      <c r="E320" s="73" t="s">
        <v>384</v>
      </c>
      <c r="F320" s="1" t="s">
        <v>46</v>
      </c>
      <c r="G320" s="70">
        <f>G321</f>
        <v>8500</v>
      </c>
    </row>
    <row r="321" spans="1:7" ht="20.25" customHeight="1">
      <c r="A321" s="40" t="s">
        <v>134</v>
      </c>
      <c r="B321" s="5" t="s">
        <v>208</v>
      </c>
      <c r="C321" s="5" t="s">
        <v>180</v>
      </c>
      <c r="D321" s="1" t="s">
        <v>173</v>
      </c>
      <c r="E321" s="73" t="s">
        <v>384</v>
      </c>
      <c r="F321" s="1" t="s">
        <v>48</v>
      </c>
      <c r="G321" s="70">
        <f>8000+500</f>
        <v>8500</v>
      </c>
    </row>
    <row r="322" spans="1:7" s="65" customFormat="1" ht="14.25">
      <c r="A322" s="67" t="s">
        <v>222</v>
      </c>
      <c r="B322" s="57" t="s">
        <v>208</v>
      </c>
      <c r="C322" s="57" t="s">
        <v>180</v>
      </c>
      <c r="D322" s="57" t="s">
        <v>175</v>
      </c>
      <c r="E322" s="57"/>
      <c r="F322" s="57"/>
      <c r="G322" s="53">
        <f>G323</f>
        <v>1928988.11</v>
      </c>
    </row>
    <row r="323" spans="1:7" ht="14.25">
      <c r="A323" s="111" t="s">
        <v>222</v>
      </c>
      <c r="B323" s="5" t="s">
        <v>208</v>
      </c>
      <c r="C323" s="5" t="s">
        <v>180</v>
      </c>
      <c r="D323" s="2" t="s">
        <v>175</v>
      </c>
      <c r="E323" s="2" t="s">
        <v>235</v>
      </c>
      <c r="F323" s="2"/>
      <c r="G323" s="70">
        <f>G324</f>
        <v>1928988.11</v>
      </c>
    </row>
    <row r="324" spans="1:7" ht="52.5" customHeight="1">
      <c r="A324" s="86" t="s">
        <v>129</v>
      </c>
      <c r="B324" s="5" t="s">
        <v>208</v>
      </c>
      <c r="C324" s="5" t="s">
        <v>180</v>
      </c>
      <c r="D324" s="2" t="s">
        <v>175</v>
      </c>
      <c r="E324" s="73" t="s">
        <v>149</v>
      </c>
      <c r="F324" s="1" t="s">
        <v>290</v>
      </c>
      <c r="G324" s="70">
        <f>G325</f>
        <v>1928988.11</v>
      </c>
    </row>
    <row r="325" spans="1:7" ht="25.5" customHeight="1">
      <c r="A325" s="101" t="s">
        <v>76</v>
      </c>
      <c r="B325" s="5" t="s">
        <v>208</v>
      </c>
      <c r="C325" s="5" t="s">
        <v>180</v>
      </c>
      <c r="D325" s="2" t="s">
        <v>175</v>
      </c>
      <c r="E325" s="73" t="s">
        <v>62</v>
      </c>
      <c r="F325" s="1" t="s">
        <v>290</v>
      </c>
      <c r="G325" s="70">
        <f>G326+G333+G336+G342+G347+G353+G371+G423+G430+G450+G442+G446+G363+G358+G368</f>
        <v>1928988.11</v>
      </c>
    </row>
    <row r="326" spans="1:7" ht="82.5" customHeight="1">
      <c r="A326" s="34" t="s">
        <v>70</v>
      </c>
      <c r="B326" s="5" t="s">
        <v>208</v>
      </c>
      <c r="C326" s="5" t="s">
        <v>180</v>
      </c>
      <c r="D326" s="2" t="s">
        <v>175</v>
      </c>
      <c r="E326" s="94" t="s">
        <v>63</v>
      </c>
      <c r="F326" s="73" t="s">
        <v>290</v>
      </c>
      <c r="G326" s="71">
        <f>G327+G331</f>
        <v>1206141</v>
      </c>
    </row>
    <row r="327" spans="1:7" ht="70.5" customHeight="1">
      <c r="A327" s="60" t="s">
        <v>51</v>
      </c>
      <c r="B327" s="5" t="s">
        <v>208</v>
      </c>
      <c r="C327" s="5" t="s">
        <v>180</v>
      </c>
      <c r="D327" s="2" t="s">
        <v>175</v>
      </c>
      <c r="E327" s="73" t="s">
        <v>63</v>
      </c>
      <c r="F327" s="73" t="s">
        <v>52</v>
      </c>
      <c r="G327" s="71">
        <f>G328</f>
        <v>124027.4</v>
      </c>
    </row>
    <row r="328" spans="1:7" ht="30" customHeight="1">
      <c r="A328" s="60" t="s">
        <v>32</v>
      </c>
      <c r="B328" s="5" t="s">
        <v>208</v>
      </c>
      <c r="C328" s="5" t="s">
        <v>180</v>
      </c>
      <c r="D328" s="2" t="s">
        <v>175</v>
      </c>
      <c r="E328" s="73" t="s">
        <v>63</v>
      </c>
      <c r="F328" s="73" t="s">
        <v>33</v>
      </c>
      <c r="G328" s="71">
        <v>124027.4</v>
      </c>
    </row>
    <row r="329" spans="1:7" ht="29.25" customHeight="1">
      <c r="A329" s="38" t="s">
        <v>21</v>
      </c>
      <c r="B329" s="5" t="s">
        <v>208</v>
      </c>
      <c r="C329" s="5" t="s">
        <v>180</v>
      </c>
      <c r="D329" s="2" t="s">
        <v>175</v>
      </c>
      <c r="E329" s="73" t="s">
        <v>63</v>
      </c>
      <c r="F329" s="73" t="s">
        <v>22</v>
      </c>
      <c r="G329" s="71">
        <f>G330</f>
        <v>0</v>
      </c>
    </row>
    <row r="330" spans="1:7" ht="35.25" customHeight="1">
      <c r="A330" s="38" t="s">
        <v>23</v>
      </c>
      <c r="B330" s="5" t="s">
        <v>208</v>
      </c>
      <c r="C330" s="5" t="s">
        <v>180</v>
      </c>
      <c r="D330" s="2" t="s">
        <v>175</v>
      </c>
      <c r="E330" s="73" t="s">
        <v>63</v>
      </c>
      <c r="F330" s="73" t="s">
        <v>24</v>
      </c>
      <c r="G330" s="71">
        <v>0</v>
      </c>
    </row>
    <row r="331" spans="1:7" ht="34.5" customHeight="1">
      <c r="A331" s="101" t="s">
        <v>45</v>
      </c>
      <c r="B331" s="5" t="s">
        <v>208</v>
      </c>
      <c r="C331" s="5" t="s">
        <v>180</v>
      </c>
      <c r="D331" s="2" t="s">
        <v>175</v>
      </c>
      <c r="E331" s="73" t="s">
        <v>63</v>
      </c>
      <c r="F331" s="73" t="s">
        <v>46</v>
      </c>
      <c r="G331" s="71">
        <f>G332</f>
        <v>1082113.6</v>
      </c>
    </row>
    <row r="332" spans="1:7" ht="22.5" customHeight="1">
      <c r="A332" s="40" t="s">
        <v>134</v>
      </c>
      <c r="B332" s="5" t="s">
        <v>208</v>
      </c>
      <c r="C332" s="5" t="s">
        <v>180</v>
      </c>
      <c r="D332" s="2" t="s">
        <v>175</v>
      </c>
      <c r="E332" s="73" t="s">
        <v>63</v>
      </c>
      <c r="F332" s="73" t="s">
        <v>48</v>
      </c>
      <c r="G332" s="71">
        <f>1030927.1+46665.5+4521</f>
        <v>1082113.6</v>
      </c>
    </row>
    <row r="333" spans="1:7" ht="63" customHeight="1">
      <c r="A333" s="34" t="s">
        <v>71</v>
      </c>
      <c r="B333" s="5" t="s">
        <v>208</v>
      </c>
      <c r="C333" s="5" t="s">
        <v>180</v>
      </c>
      <c r="D333" s="2" t="s">
        <v>175</v>
      </c>
      <c r="E333" s="108" t="s">
        <v>64</v>
      </c>
      <c r="F333" s="75" t="s">
        <v>290</v>
      </c>
      <c r="G333" s="71">
        <f>G335</f>
        <v>40003</v>
      </c>
    </row>
    <row r="334" spans="1:7" ht="30.75" customHeight="1">
      <c r="A334" s="101" t="s">
        <v>45</v>
      </c>
      <c r="B334" s="5" t="s">
        <v>208</v>
      </c>
      <c r="C334" s="5" t="s">
        <v>180</v>
      </c>
      <c r="D334" s="2" t="s">
        <v>175</v>
      </c>
      <c r="E334" s="75" t="s">
        <v>64</v>
      </c>
      <c r="F334" s="75" t="s">
        <v>46</v>
      </c>
      <c r="G334" s="71">
        <f>G335</f>
        <v>40003</v>
      </c>
    </row>
    <row r="335" spans="1:7" ht="32.25" customHeight="1">
      <c r="A335" s="88" t="s">
        <v>72</v>
      </c>
      <c r="B335" s="5" t="s">
        <v>208</v>
      </c>
      <c r="C335" s="5" t="s">
        <v>180</v>
      </c>
      <c r="D335" s="2" t="s">
        <v>175</v>
      </c>
      <c r="E335" s="75" t="s">
        <v>64</v>
      </c>
      <c r="F335" s="75" t="s">
        <v>264</v>
      </c>
      <c r="G335" s="71">
        <v>40003</v>
      </c>
    </row>
    <row r="336" spans="1:7" ht="81" customHeight="1">
      <c r="A336" s="34" t="s">
        <v>288</v>
      </c>
      <c r="B336" s="5" t="s">
        <v>208</v>
      </c>
      <c r="C336" s="5" t="s">
        <v>180</v>
      </c>
      <c r="D336" s="2" t="s">
        <v>175</v>
      </c>
      <c r="E336" s="94" t="s">
        <v>65</v>
      </c>
      <c r="F336" s="73" t="s">
        <v>290</v>
      </c>
      <c r="G336" s="71">
        <f>G340+G341+G338</f>
        <v>53280.00000000001</v>
      </c>
    </row>
    <row r="337" spans="1:7" ht="33.75" customHeight="1">
      <c r="A337" s="38" t="s">
        <v>21</v>
      </c>
      <c r="B337" s="5" t="s">
        <v>208</v>
      </c>
      <c r="C337" s="5" t="s">
        <v>180</v>
      </c>
      <c r="D337" s="2" t="s">
        <v>175</v>
      </c>
      <c r="E337" s="73" t="s">
        <v>65</v>
      </c>
      <c r="F337" s="73" t="s">
        <v>22</v>
      </c>
      <c r="G337" s="71">
        <f>G338</f>
        <v>2498.3</v>
      </c>
    </row>
    <row r="338" spans="1:7" ht="27" customHeight="1">
      <c r="A338" s="38" t="s">
        <v>23</v>
      </c>
      <c r="B338" s="5" t="s">
        <v>208</v>
      </c>
      <c r="C338" s="5" t="s">
        <v>180</v>
      </c>
      <c r="D338" s="2" t="s">
        <v>175</v>
      </c>
      <c r="E338" s="73" t="s">
        <v>65</v>
      </c>
      <c r="F338" s="73" t="s">
        <v>24</v>
      </c>
      <c r="G338" s="71">
        <v>2498.3</v>
      </c>
    </row>
    <row r="339" spans="1:7" ht="32.25" customHeight="1">
      <c r="A339" s="101" t="s">
        <v>45</v>
      </c>
      <c r="B339" s="5" t="s">
        <v>208</v>
      </c>
      <c r="C339" s="5" t="s">
        <v>180</v>
      </c>
      <c r="D339" s="2" t="s">
        <v>175</v>
      </c>
      <c r="E339" s="73" t="s">
        <v>65</v>
      </c>
      <c r="F339" s="73" t="s">
        <v>46</v>
      </c>
      <c r="G339" s="71">
        <f>G340</f>
        <v>50152.4</v>
      </c>
    </row>
    <row r="340" spans="1:7" ht="24.75" customHeight="1">
      <c r="A340" s="40" t="s">
        <v>134</v>
      </c>
      <c r="B340" s="5" t="s">
        <v>208</v>
      </c>
      <c r="C340" s="5" t="s">
        <v>180</v>
      </c>
      <c r="D340" s="2" t="s">
        <v>175</v>
      </c>
      <c r="E340" s="73" t="s">
        <v>65</v>
      </c>
      <c r="F340" s="73" t="s">
        <v>48</v>
      </c>
      <c r="G340" s="71">
        <v>50152.4</v>
      </c>
    </row>
    <row r="341" spans="1:7" ht="29.25" customHeight="1">
      <c r="A341" s="88" t="s">
        <v>72</v>
      </c>
      <c r="B341" s="5" t="s">
        <v>208</v>
      </c>
      <c r="C341" s="5" t="s">
        <v>180</v>
      </c>
      <c r="D341" s="2" t="s">
        <v>175</v>
      </c>
      <c r="E341" s="73" t="s">
        <v>65</v>
      </c>
      <c r="F341" s="73" t="s">
        <v>264</v>
      </c>
      <c r="G341" s="71">
        <v>629.3</v>
      </c>
    </row>
    <row r="342" spans="1:7" ht="57.75" customHeight="1">
      <c r="A342" s="34" t="s">
        <v>73</v>
      </c>
      <c r="B342" s="5" t="s">
        <v>208</v>
      </c>
      <c r="C342" s="5" t="s">
        <v>180</v>
      </c>
      <c r="D342" s="2" t="s">
        <v>175</v>
      </c>
      <c r="E342" s="94" t="s">
        <v>66</v>
      </c>
      <c r="F342" s="73" t="s">
        <v>290</v>
      </c>
      <c r="G342" s="71">
        <f>G346+G344</f>
        <v>1083</v>
      </c>
    </row>
    <row r="343" spans="1:7" ht="30.75" customHeight="1">
      <c r="A343" s="38" t="s">
        <v>21</v>
      </c>
      <c r="B343" s="5" t="s">
        <v>208</v>
      </c>
      <c r="C343" s="5" t="s">
        <v>180</v>
      </c>
      <c r="D343" s="2" t="s">
        <v>175</v>
      </c>
      <c r="E343" s="73" t="s">
        <v>66</v>
      </c>
      <c r="F343" s="73" t="s">
        <v>22</v>
      </c>
      <c r="G343" s="71">
        <f>G344</f>
        <v>348.3</v>
      </c>
    </row>
    <row r="344" spans="1:7" ht="30.75" customHeight="1">
      <c r="A344" s="38" t="s">
        <v>23</v>
      </c>
      <c r="B344" s="5" t="s">
        <v>208</v>
      </c>
      <c r="C344" s="5" t="s">
        <v>180</v>
      </c>
      <c r="D344" s="2" t="s">
        <v>175</v>
      </c>
      <c r="E344" s="73" t="s">
        <v>66</v>
      </c>
      <c r="F344" s="73" t="s">
        <v>24</v>
      </c>
      <c r="G344" s="71">
        <v>348.3</v>
      </c>
    </row>
    <row r="345" spans="1:7" ht="32.25" customHeight="1">
      <c r="A345" s="101" t="s">
        <v>45</v>
      </c>
      <c r="B345" s="5" t="s">
        <v>208</v>
      </c>
      <c r="C345" s="5" t="s">
        <v>180</v>
      </c>
      <c r="D345" s="2" t="s">
        <v>175</v>
      </c>
      <c r="E345" s="73" t="s">
        <v>66</v>
      </c>
      <c r="F345" s="73" t="s">
        <v>46</v>
      </c>
      <c r="G345" s="71">
        <f>G346</f>
        <v>734.7</v>
      </c>
    </row>
    <row r="346" spans="1:7" ht="30.75" customHeight="1">
      <c r="A346" s="40" t="s">
        <v>134</v>
      </c>
      <c r="B346" s="5" t="s">
        <v>208</v>
      </c>
      <c r="C346" s="5" t="s">
        <v>180</v>
      </c>
      <c r="D346" s="2" t="s">
        <v>175</v>
      </c>
      <c r="E346" s="73" t="s">
        <v>66</v>
      </c>
      <c r="F346" s="73" t="s">
        <v>48</v>
      </c>
      <c r="G346" s="71">
        <v>734.7</v>
      </c>
    </row>
    <row r="347" spans="1:7" ht="81" customHeight="1">
      <c r="A347" s="35" t="s">
        <v>74</v>
      </c>
      <c r="B347" s="5" t="s">
        <v>208</v>
      </c>
      <c r="C347" s="5" t="s">
        <v>180</v>
      </c>
      <c r="D347" s="2" t="s">
        <v>175</v>
      </c>
      <c r="E347" s="94" t="s">
        <v>67</v>
      </c>
      <c r="F347" s="75" t="s">
        <v>290</v>
      </c>
      <c r="G347" s="76">
        <f>G349+G350</f>
        <v>16075</v>
      </c>
    </row>
    <row r="348" spans="1:7" ht="33" customHeight="1">
      <c r="A348" s="38" t="s">
        <v>21</v>
      </c>
      <c r="B348" s="5" t="s">
        <v>208</v>
      </c>
      <c r="C348" s="5" t="s">
        <v>180</v>
      </c>
      <c r="D348" s="2" t="s">
        <v>175</v>
      </c>
      <c r="E348" s="73" t="s">
        <v>67</v>
      </c>
      <c r="F348" s="75" t="s">
        <v>22</v>
      </c>
      <c r="G348" s="76">
        <f>G349</f>
        <v>1708.5</v>
      </c>
    </row>
    <row r="349" spans="1:7" ht="27.75" customHeight="1">
      <c r="A349" s="38" t="s">
        <v>23</v>
      </c>
      <c r="B349" s="5" t="s">
        <v>208</v>
      </c>
      <c r="C349" s="5" t="s">
        <v>180</v>
      </c>
      <c r="D349" s="2" t="s">
        <v>175</v>
      </c>
      <c r="E349" s="73" t="s">
        <v>67</v>
      </c>
      <c r="F349" s="73" t="s">
        <v>24</v>
      </c>
      <c r="G349" s="71">
        <v>1708.5</v>
      </c>
    </row>
    <row r="350" spans="1:7" ht="25.5">
      <c r="A350" s="101" t="s">
        <v>45</v>
      </c>
      <c r="B350" s="5" t="s">
        <v>208</v>
      </c>
      <c r="C350" s="5" t="s">
        <v>180</v>
      </c>
      <c r="D350" s="2" t="s">
        <v>175</v>
      </c>
      <c r="E350" s="73" t="s">
        <v>67</v>
      </c>
      <c r="F350" s="73" t="s">
        <v>46</v>
      </c>
      <c r="G350" s="71">
        <f>G351+G352</f>
        <v>14366.5</v>
      </c>
    </row>
    <row r="351" spans="1:7" ht="18.75" customHeight="1">
      <c r="A351" s="40" t="s">
        <v>134</v>
      </c>
      <c r="B351" s="5" t="s">
        <v>208</v>
      </c>
      <c r="C351" s="5" t="s">
        <v>180</v>
      </c>
      <c r="D351" s="2" t="s">
        <v>175</v>
      </c>
      <c r="E351" s="73" t="s">
        <v>67</v>
      </c>
      <c r="F351" s="73" t="s">
        <v>48</v>
      </c>
      <c r="G351" s="71">
        <v>4140.4</v>
      </c>
    </row>
    <row r="352" spans="1:7" ht="28.5" customHeight="1">
      <c r="A352" s="88" t="s">
        <v>72</v>
      </c>
      <c r="B352" s="5" t="s">
        <v>208</v>
      </c>
      <c r="C352" s="5" t="s">
        <v>180</v>
      </c>
      <c r="D352" s="2" t="s">
        <v>175</v>
      </c>
      <c r="E352" s="73" t="s">
        <v>67</v>
      </c>
      <c r="F352" s="73" t="s">
        <v>264</v>
      </c>
      <c r="G352" s="71">
        <v>10226.1</v>
      </c>
    </row>
    <row r="353" spans="1:7" ht="51">
      <c r="A353" s="34" t="s">
        <v>75</v>
      </c>
      <c r="B353" s="5" t="s">
        <v>208</v>
      </c>
      <c r="C353" s="5" t="s">
        <v>180</v>
      </c>
      <c r="D353" s="2" t="s">
        <v>175</v>
      </c>
      <c r="E353" s="94" t="s">
        <v>68</v>
      </c>
      <c r="F353" s="2" t="s">
        <v>290</v>
      </c>
      <c r="G353" s="14">
        <f>G355+G357</f>
        <v>13335</v>
      </c>
    </row>
    <row r="354" spans="1:7" ht="77.25" customHeight="1">
      <c r="A354" s="60" t="s">
        <v>51</v>
      </c>
      <c r="B354" s="5" t="s">
        <v>208</v>
      </c>
      <c r="C354" s="5" t="s">
        <v>180</v>
      </c>
      <c r="D354" s="2" t="s">
        <v>175</v>
      </c>
      <c r="E354" s="73" t="s">
        <v>68</v>
      </c>
      <c r="F354" s="2" t="s">
        <v>52</v>
      </c>
      <c r="G354" s="14">
        <f>G355</f>
        <v>1119.5</v>
      </c>
    </row>
    <row r="355" spans="1:7" ht="34.5" customHeight="1">
      <c r="A355" s="60" t="s">
        <v>32</v>
      </c>
      <c r="B355" s="5" t="s">
        <v>208</v>
      </c>
      <c r="C355" s="5" t="s">
        <v>180</v>
      </c>
      <c r="D355" s="2" t="s">
        <v>175</v>
      </c>
      <c r="E355" s="73" t="s">
        <v>68</v>
      </c>
      <c r="F355" s="2" t="s">
        <v>33</v>
      </c>
      <c r="G355" s="14">
        <v>1119.5</v>
      </c>
    </row>
    <row r="356" spans="1:7" ht="25.5">
      <c r="A356" s="101" t="s">
        <v>45</v>
      </c>
      <c r="B356" s="5" t="s">
        <v>208</v>
      </c>
      <c r="C356" s="5" t="s">
        <v>180</v>
      </c>
      <c r="D356" s="2" t="s">
        <v>175</v>
      </c>
      <c r="E356" s="73" t="s">
        <v>68</v>
      </c>
      <c r="F356" s="2" t="s">
        <v>46</v>
      </c>
      <c r="G356" s="14">
        <f>G357</f>
        <v>12215.5</v>
      </c>
    </row>
    <row r="357" spans="1:7" ht="12.75">
      <c r="A357" s="40" t="s">
        <v>134</v>
      </c>
      <c r="B357" s="5" t="s">
        <v>208</v>
      </c>
      <c r="C357" s="5" t="s">
        <v>180</v>
      </c>
      <c r="D357" s="2" t="s">
        <v>175</v>
      </c>
      <c r="E357" s="73" t="s">
        <v>68</v>
      </c>
      <c r="F357" s="2" t="s">
        <v>48</v>
      </c>
      <c r="G357" s="14">
        <v>12215.5</v>
      </c>
    </row>
    <row r="358" spans="1:7" ht="39.75" customHeight="1">
      <c r="A358" s="40" t="s">
        <v>423</v>
      </c>
      <c r="B358" s="5" t="s">
        <v>208</v>
      </c>
      <c r="C358" s="5" t="s">
        <v>180</v>
      </c>
      <c r="D358" s="2" t="s">
        <v>175</v>
      </c>
      <c r="E358" s="94" t="s">
        <v>424</v>
      </c>
      <c r="F358" s="71"/>
      <c r="G358" s="14">
        <f>G361+G359</f>
        <v>1120</v>
      </c>
    </row>
    <row r="359" spans="1:7" ht="27.75" customHeight="1">
      <c r="A359" s="38" t="s">
        <v>21</v>
      </c>
      <c r="B359" s="5" t="s">
        <v>208</v>
      </c>
      <c r="C359" s="5" t="s">
        <v>180</v>
      </c>
      <c r="D359" s="2" t="s">
        <v>175</v>
      </c>
      <c r="E359" s="55" t="s">
        <v>424</v>
      </c>
      <c r="F359" s="2" t="s">
        <v>22</v>
      </c>
      <c r="G359" s="14">
        <f>G360</f>
        <v>216.5</v>
      </c>
    </row>
    <row r="360" spans="1:7" ht="29.25" customHeight="1">
      <c r="A360" s="38" t="s">
        <v>23</v>
      </c>
      <c r="B360" s="5" t="s">
        <v>208</v>
      </c>
      <c r="C360" s="5" t="s">
        <v>180</v>
      </c>
      <c r="D360" s="2" t="s">
        <v>175</v>
      </c>
      <c r="E360" s="55" t="s">
        <v>424</v>
      </c>
      <c r="F360" s="2" t="s">
        <v>24</v>
      </c>
      <c r="G360" s="14">
        <f>216.5</f>
        <v>216.5</v>
      </c>
    </row>
    <row r="361" spans="1:7" ht="30.75" customHeight="1">
      <c r="A361" s="101" t="s">
        <v>45</v>
      </c>
      <c r="B361" s="5" t="s">
        <v>208</v>
      </c>
      <c r="C361" s="5" t="s">
        <v>180</v>
      </c>
      <c r="D361" s="2" t="s">
        <v>175</v>
      </c>
      <c r="E361" s="55" t="s">
        <v>424</v>
      </c>
      <c r="F361" s="2" t="s">
        <v>46</v>
      </c>
      <c r="G361" s="14">
        <f>G362</f>
        <v>903.5</v>
      </c>
    </row>
    <row r="362" spans="1:7" ht="16.5" customHeight="1">
      <c r="A362" s="40" t="s">
        <v>134</v>
      </c>
      <c r="B362" s="5" t="s">
        <v>208</v>
      </c>
      <c r="C362" s="5" t="s">
        <v>180</v>
      </c>
      <c r="D362" s="2" t="s">
        <v>175</v>
      </c>
      <c r="E362" s="55" t="s">
        <v>424</v>
      </c>
      <c r="F362" s="2" t="s">
        <v>48</v>
      </c>
      <c r="G362" s="14">
        <f>1120-216.5</f>
        <v>903.5</v>
      </c>
    </row>
    <row r="363" spans="1:7" ht="27.75" customHeight="1">
      <c r="A363" s="40" t="s">
        <v>420</v>
      </c>
      <c r="B363" s="5" t="s">
        <v>208</v>
      </c>
      <c r="C363" s="5" t="s">
        <v>180</v>
      </c>
      <c r="D363" s="2" t="s">
        <v>175</v>
      </c>
      <c r="E363" s="94" t="s">
        <v>421</v>
      </c>
      <c r="F363" s="2"/>
      <c r="G363" s="14">
        <f>G366+G364</f>
        <v>1253</v>
      </c>
    </row>
    <row r="364" spans="1:7" ht="27.75" customHeight="1">
      <c r="A364" s="38" t="s">
        <v>21</v>
      </c>
      <c r="B364" s="5" t="s">
        <v>208</v>
      </c>
      <c r="C364" s="5" t="s">
        <v>180</v>
      </c>
      <c r="D364" s="2" t="s">
        <v>175</v>
      </c>
      <c r="E364" s="73" t="s">
        <v>421</v>
      </c>
      <c r="F364" s="2" t="s">
        <v>22</v>
      </c>
      <c r="G364" s="14">
        <f>G365</f>
        <v>244.6</v>
      </c>
    </row>
    <row r="365" spans="1:7" ht="27.75" customHeight="1">
      <c r="A365" s="38" t="s">
        <v>23</v>
      </c>
      <c r="B365" s="5" t="s">
        <v>208</v>
      </c>
      <c r="C365" s="5" t="s">
        <v>180</v>
      </c>
      <c r="D365" s="2" t="s">
        <v>175</v>
      </c>
      <c r="E365" s="73" t="s">
        <v>421</v>
      </c>
      <c r="F365" s="2" t="s">
        <v>24</v>
      </c>
      <c r="G365" s="14">
        <v>244.6</v>
      </c>
    </row>
    <row r="366" spans="1:7" ht="30" customHeight="1">
      <c r="A366" s="101" t="s">
        <v>45</v>
      </c>
      <c r="B366" s="5" t="s">
        <v>208</v>
      </c>
      <c r="C366" s="5" t="s">
        <v>180</v>
      </c>
      <c r="D366" s="2" t="s">
        <v>175</v>
      </c>
      <c r="E366" s="73" t="s">
        <v>421</v>
      </c>
      <c r="F366" s="2" t="s">
        <v>46</v>
      </c>
      <c r="G366" s="14">
        <f>G367</f>
        <v>1008.4</v>
      </c>
    </row>
    <row r="367" spans="1:7" ht="18" customHeight="1">
      <c r="A367" s="40" t="s">
        <v>134</v>
      </c>
      <c r="B367" s="5" t="s">
        <v>208</v>
      </c>
      <c r="C367" s="5" t="s">
        <v>180</v>
      </c>
      <c r="D367" s="2" t="s">
        <v>175</v>
      </c>
      <c r="E367" s="73" t="s">
        <v>421</v>
      </c>
      <c r="F367" s="2" t="s">
        <v>48</v>
      </c>
      <c r="G367" s="14">
        <f>1253-244.6</f>
        <v>1008.4</v>
      </c>
    </row>
    <row r="368" spans="1:7" ht="78" customHeight="1">
      <c r="A368" s="40" t="s">
        <v>425</v>
      </c>
      <c r="B368" s="5" t="s">
        <v>208</v>
      </c>
      <c r="C368" s="5" t="s">
        <v>180</v>
      </c>
      <c r="D368" s="2" t="s">
        <v>175</v>
      </c>
      <c r="E368" s="94" t="s">
        <v>426</v>
      </c>
      <c r="F368" s="2"/>
      <c r="G368" s="14">
        <f>G369</f>
        <v>20218</v>
      </c>
    </row>
    <row r="369" spans="1:7" ht="27" customHeight="1">
      <c r="A369" s="101" t="s">
        <v>45</v>
      </c>
      <c r="B369" s="5" t="s">
        <v>208</v>
      </c>
      <c r="C369" s="5" t="s">
        <v>180</v>
      </c>
      <c r="D369" s="2" t="s">
        <v>175</v>
      </c>
      <c r="E369" s="73" t="s">
        <v>426</v>
      </c>
      <c r="F369" s="2" t="s">
        <v>46</v>
      </c>
      <c r="G369" s="14">
        <f>G370</f>
        <v>20218</v>
      </c>
    </row>
    <row r="370" spans="1:7" ht="18" customHeight="1">
      <c r="A370" s="40" t="s">
        <v>134</v>
      </c>
      <c r="B370" s="5" t="s">
        <v>208</v>
      </c>
      <c r="C370" s="5" t="s">
        <v>180</v>
      </c>
      <c r="D370" s="2" t="s">
        <v>175</v>
      </c>
      <c r="E370" s="73" t="s">
        <v>426</v>
      </c>
      <c r="F370" s="2" t="s">
        <v>48</v>
      </c>
      <c r="G370" s="14">
        <f>20218</f>
        <v>20218</v>
      </c>
    </row>
    <row r="371" spans="1:7" ht="51">
      <c r="A371" s="86" t="s">
        <v>129</v>
      </c>
      <c r="B371" s="5" t="s">
        <v>208</v>
      </c>
      <c r="C371" s="5" t="s">
        <v>180</v>
      </c>
      <c r="D371" s="2" t="s">
        <v>175</v>
      </c>
      <c r="E371" s="73" t="s">
        <v>149</v>
      </c>
      <c r="F371" s="1" t="s">
        <v>290</v>
      </c>
      <c r="G371" s="14">
        <f>G372</f>
        <v>225847.00999999995</v>
      </c>
    </row>
    <row r="372" spans="1:7" ht="23.25" customHeight="1">
      <c r="A372" s="101" t="s">
        <v>76</v>
      </c>
      <c r="B372" s="5" t="s">
        <v>208</v>
      </c>
      <c r="C372" s="5" t="s">
        <v>180</v>
      </c>
      <c r="D372" s="2" t="s">
        <v>175</v>
      </c>
      <c r="E372" s="73" t="s">
        <v>62</v>
      </c>
      <c r="F372" s="1" t="s">
        <v>290</v>
      </c>
      <c r="G372" s="14">
        <f>G373</f>
        <v>225847.00999999995</v>
      </c>
    </row>
    <row r="373" spans="1:7" ht="21" customHeight="1">
      <c r="A373" s="99" t="s">
        <v>222</v>
      </c>
      <c r="B373" s="5" t="s">
        <v>208</v>
      </c>
      <c r="C373" s="5" t="s">
        <v>180</v>
      </c>
      <c r="D373" s="2" t="s">
        <v>175</v>
      </c>
      <c r="E373" s="75" t="s">
        <v>62</v>
      </c>
      <c r="F373" s="75" t="s">
        <v>290</v>
      </c>
      <c r="G373" s="14">
        <f>G374+G396+G399+G402+G405+G408+G411+G414+G417+G420</f>
        <v>225847.00999999995</v>
      </c>
    </row>
    <row r="374" spans="1:7" ht="17.25" customHeight="1">
      <c r="A374" s="101" t="s">
        <v>77</v>
      </c>
      <c r="B374" s="45" t="s">
        <v>208</v>
      </c>
      <c r="C374" s="45" t="s">
        <v>180</v>
      </c>
      <c r="D374" s="32" t="s">
        <v>175</v>
      </c>
      <c r="E374" s="75" t="s">
        <v>62</v>
      </c>
      <c r="F374" s="75" t="s">
        <v>290</v>
      </c>
      <c r="G374" s="82">
        <f>G375+G378+G381+G384+G387+G390+G393</f>
        <v>29918.9</v>
      </c>
    </row>
    <row r="375" spans="1:7" ht="18.75" customHeight="1">
      <c r="A375" s="101" t="s">
        <v>77</v>
      </c>
      <c r="B375" s="5" t="s">
        <v>208</v>
      </c>
      <c r="C375" s="5" t="s">
        <v>180</v>
      </c>
      <c r="D375" s="2" t="s">
        <v>175</v>
      </c>
      <c r="E375" s="73" t="s">
        <v>307</v>
      </c>
      <c r="F375" s="75" t="s">
        <v>290</v>
      </c>
      <c r="G375" s="82">
        <f>G376</f>
        <v>1034.2</v>
      </c>
    </row>
    <row r="376" spans="1:7" ht="69.75" customHeight="1">
      <c r="A376" s="60" t="s">
        <v>51</v>
      </c>
      <c r="B376" s="5" t="s">
        <v>208</v>
      </c>
      <c r="C376" s="5" t="s">
        <v>180</v>
      </c>
      <c r="D376" s="2" t="s">
        <v>175</v>
      </c>
      <c r="E376" s="73" t="s">
        <v>307</v>
      </c>
      <c r="F376" s="73" t="s">
        <v>52</v>
      </c>
      <c r="G376" s="14">
        <f>G377</f>
        <v>1034.2</v>
      </c>
    </row>
    <row r="377" spans="1:7" ht="30" customHeight="1">
      <c r="A377" s="60" t="s">
        <v>32</v>
      </c>
      <c r="B377" s="5" t="s">
        <v>208</v>
      </c>
      <c r="C377" s="5" t="s">
        <v>180</v>
      </c>
      <c r="D377" s="2" t="s">
        <v>175</v>
      </c>
      <c r="E377" s="73" t="s">
        <v>307</v>
      </c>
      <c r="F377" s="73" t="s">
        <v>33</v>
      </c>
      <c r="G377" s="14">
        <v>1034.2</v>
      </c>
    </row>
    <row r="378" spans="1:7" ht="33" customHeight="1">
      <c r="A378" s="101" t="s">
        <v>77</v>
      </c>
      <c r="B378" s="5" t="s">
        <v>208</v>
      </c>
      <c r="C378" s="5" t="s">
        <v>180</v>
      </c>
      <c r="D378" s="2" t="s">
        <v>175</v>
      </c>
      <c r="E378" s="73" t="s">
        <v>307</v>
      </c>
      <c r="F378" s="73" t="s">
        <v>290</v>
      </c>
      <c r="G378" s="14">
        <f>G379</f>
        <v>24078.5</v>
      </c>
    </row>
    <row r="379" spans="1:7" ht="29.25" customHeight="1">
      <c r="A379" s="38" t="s">
        <v>21</v>
      </c>
      <c r="B379" s="5" t="s">
        <v>208</v>
      </c>
      <c r="C379" s="5" t="s">
        <v>180</v>
      </c>
      <c r="D379" s="2" t="s">
        <v>175</v>
      </c>
      <c r="E379" s="73" t="s">
        <v>307</v>
      </c>
      <c r="F379" s="73" t="s">
        <v>22</v>
      </c>
      <c r="G379" s="14">
        <f>G380</f>
        <v>24078.5</v>
      </c>
    </row>
    <row r="380" spans="1:7" ht="29.25" customHeight="1">
      <c r="A380" s="38" t="s">
        <v>23</v>
      </c>
      <c r="B380" s="5" t="s">
        <v>208</v>
      </c>
      <c r="C380" s="5" t="s">
        <v>180</v>
      </c>
      <c r="D380" s="2" t="s">
        <v>175</v>
      </c>
      <c r="E380" s="73" t="s">
        <v>307</v>
      </c>
      <c r="F380" s="73" t="s">
        <v>24</v>
      </c>
      <c r="G380" s="14">
        <v>24078.5</v>
      </c>
    </row>
    <row r="381" spans="1:7" ht="31.5" customHeight="1">
      <c r="A381" s="101" t="s">
        <v>77</v>
      </c>
      <c r="B381" s="5" t="s">
        <v>208</v>
      </c>
      <c r="C381" s="5" t="s">
        <v>180</v>
      </c>
      <c r="D381" s="2" t="s">
        <v>175</v>
      </c>
      <c r="E381" s="73" t="s">
        <v>307</v>
      </c>
      <c r="F381" s="75" t="s">
        <v>290</v>
      </c>
      <c r="G381" s="14">
        <f>G382</f>
        <v>1712.9</v>
      </c>
    </row>
    <row r="382" spans="1:7" ht="24" customHeight="1">
      <c r="A382" s="38" t="s">
        <v>28</v>
      </c>
      <c r="B382" s="5" t="s">
        <v>208</v>
      </c>
      <c r="C382" s="5" t="s">
        <v>180</v>
      </c>
      <c r="D382" s="2" t="s">
        <v>175</v>
      </c>
      <c r="E382" s="73" t="s">
        <v>307</v>
      </c>
      <c r="F382" s="73" t="s">
        <v>29</v>
      </c>
      <c r="G382" s="14">
        <f>G383</f>
        <v>1712.9</v>
      </c>
    </row>
    <row r="383" spans="1:7" ht="25.5" customHeight="1">
      <c r="A383" s="38" t="s">
        <v>34</v>
      </c>
      <c r="B383" s="5" t="s">
        <v>208</v>
      </c>
      <c r="C383" s="5" t="s">
        <v>180</v>
      </c>
      <c r="D383" s="2" t="s">
        <v>175</v>
      </c>
      <c r="E383" s="73" t="s">
        <v>307</v>
      </c>
      <c r="F383" s="73" t="s">
        <v>35</v>
      </c>
      <c r="G383" s="14">
        <v>1712.9</v>
      </c>
    </row>
    <row r="384" spans="1:7" ht="60" customHeight="1">
      <c r="A384" s="38" t="s">
        <v>78</v>
      </c>
      <c r="B384" s="5" t="s">
        <v>208</v>
      </c>
      <c r="C384" s="5" t="s">
        <v>180</v>
      </c>
      <c r="D384" s="2" t="s">
        <v>175</v>
      </c>
      <c r="E384" s="73" t="s">
        <v>398</v>
      </c>
      <c r="F384" s="73" t="s">
        <v>290</v>
      </c>
      <c r="G384" s="14">
        <f>G385</f>
        <v>1233.5</v>
      </c>
    </row>
    <row r="385" spans="1:7" ht="28.5" customHeight="1">
      <c r="A385" s="38" t="s">
        <v>21</v>
      </c>
      <c r="B385" s="5" t="s">
        <v>208</v>
      </c>
      <c r="C385" s="5" t="s">
        <v>180</v>
      </c>
      <c r="D385" s="2" t="s">
        <v>175</v>
      </c>
      <c r="E385" s="73" t="s">
        <v>398</v>
      </c>
      <c r="F385" s="1" t="s">
        <v>22</v>
      </c>
      <c r="G385" s="14">
        <f>G386</f>
        <v>1233.5</v>
      </c>
    </row>
    <row r="386" spans="1:7" ht="30.75" customHeight="1">
      <c r="A386" s="38" t="s">
        <v>23</v>
      </c>
      <c r="B386" s="5" t="s">
        <v>208</v>
      </c>
      <c r="C386" s="5" t="s">
        <v>180</v>
      </c>
      <c r="D386" s="2" t="s">
        <v>175</v>
      </c>
      <c r="E386" s="73" t="s">
        <v>398</v>
      </c>
      <c r="F386" s="1" t="s">
        <v>24</v>
      </c>
      <c r="G386" s="14">
        <v>1233.5</v>
      </c>
    </row>
    <row r="387" spans="1:7" ht="33" customHeight="1">
      <c r="A387" s="101" t="s">
        <v>79</v>
      </c>
      <c r="B387" s="5" t="s">
        <v>208</v>
      </c>
      <c r="C387" s="5" t="s">
        <v>180</v>
      </c>
      <c r="D387" s="2" t="s">
        <v>175</v>
      </c>
      <c r="E387" s="73" t="s">
        <v>392</v>
      </c>
      <c r="F387" s="1" t="s">
        <v>290</v>
      </c>
      <c r="G387" s="14">
        <f>G388</f>
        <v>339</v>
      </c>
    </row>
    <row r="388" spans="1:7" ht="29.25" customHeight="1">
      <c r="A388" s="38" t="s">
        <v>21</v>
      </c>
      <c r="B388" s="5" t="s">
        <v>208</v>
      </c>
      <c r="C388" s="5" t="s">
        <v>180</v>
      </c>
      <c r="D388" s="2" t="s">
        <v>175</v>
      </c>
      <c r="E388" s="73" t="s">
        <v>392</v>
      </c>
      <c r="F388" s="1" t="s">
        <v>22</v>
      </c>
      <c r="G388" s="14">
        <f>G389</f>
        <v>339</v>
      </c>
    </row>
    <row r="389" spans="1:7" ht="29.25" customHeight="1">
      <c r="A389" s="38" t="s">
        <v>23</v>
      </c>
      <c r="B389" s="5" t="s">
        <v>208</v>
      </c>
      <c r="C389" s="5" t="s">
        <v>180</v>
      </c>
      <c r="D389" s="2" t="s">
        <v>175</v>
      </c>
      <c r="E389" s="73" t="s">
        <v>392</v>
      </c>
      <c r="F389" s="1" t="s">
        <v>24</v>
      </c>
      <c r="G389" s="14">
        <v>339</v>
      </c>
    </row>
    <row r="390" spans="1:7" ht="42" customHeight="1">
      <c r="A390" s="101" t="s">
        <v>80</v>
      </c>
      <c r="B390" s="5" t="s">
        <v>208</v>
      </c>
      <c r="C390" s="5" t="s">
        <v>180</v>
      </c>
      <c r="D390" s="2" t="s">
        <v>175</v>
      </c>
      <c r="E390" s="73" t="s">
        <v>391</v>
      </c>
      <c r="F390" s="1" t="s">
        <v>290</v>
      </c>
      <c r="G390" s="14">
        <f>G391</f>
        <v>245.8</v>
      </c>
    </row>
    <row r="391" spans="1:7" ht="34.5" customHeight="1">
      <c r="A391" s="38" t="s">
        <v>21</v>
      </c>
      <c r="B391" s="5" t="s">
        <v>208</v>
      </c>
      <c r="C391" s="5" t="s">
        <v>180</v>
      </c>
      <c r="D391" s="2" t="s">
        <v>175</v>
      </c>
      <c r="E391" s="73" t="s">
        <v>391</v>
      </c>
      <c r="F391" s="1" t="s">
        <v>22</v>
      </c>
      <c r="G391" s="14">
        <f>G392</f>
        <v>245.8</v>
      </c>
    </row>
    <row r="392" spans="1:7" ht="42" customHeight="1">
      <c r="A392" s="38" t="s">
        <v>23</v>
      </c>
      <c r="B392" s="5" t="s">
        <v>208</v>
      </c>
      <c r="C392" s="5" t="s">
        <v>180</v>
      </c>
      <c r="D392" s="1" t="s">
        <v>175</v>
      </c>
      <c r="E392" s="73" t="s">
        <v>391</v>
      </c>
      <c r="F392" s="1" t="s">
        <v>24</v>
      </c>
      <c r="G392" s="14">
        <v>245.8</v>
      </c>
    </row>
    <row r="393" spans="1:7" ht="26.25" customHeight="1">
      <c r="A393" s="101" t="s">
        <v>81</v>
      </c>
      <c r="B393" s="5" t="s">
        <v>208</v>
      </c>
      <c r="C393" s="5" t="s">
        <v>180</v>
      </c>
      <c r="D393" s="1" t="s">
        <v>175</v>
      </c>
      <c r="E393" s="73" t="s">
        <v>376</v>
      </c>
      <c r="F393" s="1" t="s">
        <v>290</v>
      </c>
      <c r="G393" s="14">
        <f>G394</f>
        <v>1275</v>
      </c>
    </row>
    <row r="394" spans="1:7" ht="31.5" customHeight="1">
      <c r="A394" s="38" t="s">
        <v>21</v>
      </c>
      <c r="B394" s="5" t="s">
        <v>208</v>
      </c>
      <c r="C394" s="5" t="s">
        <v>180</v>
      </c>
      <c r="D394" s="1" t="s">
        <v>175</v>
      </c>
      <c r="E394" s="73" t="s">
        <v>376</v>
      </c>
      <c r="F394" s="1" t="s">
        <v>22</v>
      </c>
      <c r="G394" s="14">
        <f>G395</f>
        <v>1275</v>
      </c>
    </row>
    <row r="395" spans="1:7" ht="30.75" customHeight="1">
      <c r="A395" s="38" t="s">
        <v>23</v>
      </c>
      <c r="B395" s="5" t="s">
        <v>208</v>
      </c>
      <c r="C395" s="5" t="s">
        <v>180</v>
      </c>
      <c r="D395" s="1" t="s">
        <v>175</v>
      </c>
      <c r="E395" s="73" t="s">
        <v>376</v>
      </c>
      <c r="F395" s="1" t="s">
        <v>24</v>
      </c>
      <c r="G395" s="14">
        <f>1850.8-575.8</f>
        <v>1275</v>
      </c>
    </row>
    <row r="396" spans="1:7" ht="28.5" customHeight="1">
      <c r="A396" s="40" t="s">
        <v>82</v>
      </c>
      <c r="B396" s="5" t="s">
        <v>208</v>
      </c>
      <c r="C396" s="5" t="s">
        <v>180</v>
      </c>
      <c r="D396" s="1" t="s">
        <v>175</v>
      </c>
      <c r="E396" s="73" t="s">
        <v>308</v>
      </c>
      <c r="F396" s="1" t="s">
        <v>290</v>
      </c>
      <c r="G396" s="14">
        <f>G397</f>
        <v>142378.8</v>
      </c>
    </row>
    <row r="397" spans="1:7" ht="33" customHeight="1">
      <c r="A397" s="101" t="s">
        <v>45</v>
      </c>
      <c r="B397" s="5" t="s">
        <v>208</v>
      </c>
      <c r="C397" s="5" t="s">
        <v>180</v>
      </c>
      <c r="D397" s="1" t="s">
        <v>175</v>
      </c>
      <c r="E397" s="73" t="s">
        <v>308</v>
      </c>
      <c r="F397" s="1" t="s">
        <v>46</v>
      </c>
      <c r="G397" s="14">
        <f>G398</f>
        <v>142378.8</v>
      </c>
    </row>
    <row r="398" spans="1:7" ht="27.75" customHeight="1">
      <c r="A398" s="40" t="s">
        <v>134</v>
      </c>
      <c r="B398" s="5" t="s">
        <v>208</v>
      </c>
      <c r="C398" s="5" t="s">
        <v>180</v>
      </c>
      <c r="D398" s="1" t="s">
        <v>175</v>
      </c>
      <c r="E398" s="73" t="s">
        <v>308</v>
      </c>
      <c r="F398" s="1" t="s">
        <v>48</v>
      </c>
      <c r="G398" s="14">
        <f>143378.8-1000</f>
        <v>142378.8</v>
      </c>
    </row>
    <row r="399" spans="1:7" ht="21.75" customHeight="1">
      <c r="A399" s="40" t="s">
        <v>59</v>
      </c>
      <c r="B399" s="5" t="s">
        <v>208</v>
      </c>
      <c r="C399" s="5" t="s">
        <v>180</v>
      </c>
      <c r="D399" s="1" t="s">
        <v>175</v>
      </c>
      <c r="E399" s="73" t="s">
        <v>309</v>
      </c>
      <c r="F399" s="48" t="s">
        <v>290</v>
      </c>
      <c r="G399" s="14">
        <f>G400</f>
        <v>1370.51</v>
      </c>
    </row>
    <row r="400" spans="1:7" ht="30" customHeight="1">
      <c r="A400" s="101" t="s">
        <v>45</v>
      </c>
      <c r="B400" s="5" t="s">
        <v>208</v>
      </c>
      <c r="C400" s="5" t="s">
        <v>180</v>
      </c>
      <c r="D400" s="1" t="s">
        <v>175</v>
      </c>
      <c r="E400" s="73" t="s">
        <v>309</v>
      </c>
      <c r="F400" s="1" t="s">
        <v>46</v>
      </c>
      <c r="G400" s="14">
        <f>G401</f>
        <v>1370.51</v>
      </c>
    </row>
    <row r="401" spans="1:7" ht="19.5" customHeight="1">
      <c r="A401" s="40" t="s">
        <v>134</v>
      </c>
      <c r="B401" s="5" t="s">
        <v>208</v>
      </c>
      <c r="C401" s="5" t="s">
        <v>180</v>
      </c>
      <c r="D401" s="1" t="s">
        <v>175</v>
      </c>
      <c r="E401" s="73" t="s">
        <v>309</v>
      </c>
      <c r="F401" s="1" t="s">
        <v>48</v>
      </c>
      <c r="G401" s="14">
        <v>1370.51</v>
      </c>
    </row>
    <row r="402" spans="1:7" ht="30.75" customHeight="1">
      <c r="A402" s="40" t="s">
        <v>138</v>
      </c>
      <c r="B402" s="5" t="s">
        <v>208</v>
      </c>
      <c r="C402" s="5" t="s">
        <v>180</v>
      </c>
      <c r="D402" s="2" t="s">
        <v>175</v>
      </c>
      <c r="E402" s="73" t="s">
        <v>310</v>
      </c>
      <c r="F402" s="1" t="s">
        <v>290</v>
      </c>
      <c r="G402" s="14">
        <f>G403</f>
        <v>18253.699999999997</v>
      </c>
    </row>
    <row r="403" spans="1:7" ht="29.25" customHeight="1">
      <c r="A403" s="101" t="s">
        <v>45</v>
      </c>
      <c r="B403" s="5" t="s">
        <v>208</v>
      </c>
      <c r="C403" s="5" t="s">
        <v>180</v>
      </c>
      <c r="D403" s="2" t="s">
        <v>175</v>
      </c>
      <c r="E403" s="73" t="s">
        <v>310</v>
      </c>
      <c r="F403" s="1" t="s">
        <v>46</v>
      </c>
      <c r="G403" s="14">
        <f>G404</f>
        <v>18253.699999999997</v>
      </c>
    </row>
    <row r="404" spans="1:7" ht="21" customHeight="1">
      <c r="A404" s="40" t="s">
        <v>134</v>
      </c>
      <c r="B404" s="5" t="s">
        <v>208</v>
      </c>
      <c r="C404" s="5" t="s">
        <v>180</v>
      </c>
      <c r="D404" s="2" t="s">
        <v>175</v>
      </c>
      <c r="E404" s="73" t="s">
        <v>310</v>
      </c>
      <c r="F404" s="1" t="s">
        <v>48</v>
      </c>
      <c r="G404" s="14">
        <f>18959.1-2000+640+50+604.6</f>
        <v>18253.699999999997</v>
      </c>
    </row>
    <row r="405" spans="1:7" ht="27" customHeight="1">
      <c r="A405" s="85" t="s">
        <v>395</v>
      </c>
      <c r="B405" s="5" t="s">
        <v>208</v>
      </c>
      <c r="C405" s="5" t="s">
        <v>180</v>
      </c>
      <c r="D405" s="2" t="s">
        <v>175</v>
      </c>
      <c r="E405" s="73" t="s">
        <v>311</v>
      </c>
      <c r="F405" s="1" t="s">
        <v>290</v>
      </c>
      <c r="G405" s="14">
        <f>G406</f>
        <v>5492.9</v>
      </c>
    </row>
    <row r="406" spans="1:7" ht="34.5" customHeight="1">
      <c r="A406" s="101" t="s">
        <v>45</v>
      </c>
      <c r="B406" s="5" t="s">
        <v>208</v>
      </c>
      <c r="C406" s="5" t="s">
        <v>180</v>
      </c>
      <c r="D406" s="2" t="s">
        <v>175</v>
      </c>
      <c r="E406" s="73" t="s">
        <v>311</v>
      </c>
      <c r="F406" s="1" t="s">
        <v>46</v>
      </c>
      <c r="G406" s="14">
        <f>G407</f>
        <v>5492.9</v>
      </c>
    </row>
    <row r="407" spans="1:7" ht="21" customHeight="1">
      <c r="A407" s="40" t="s">
        <v>134</v>
      </c>
      <c r="B407" s="5" t="s">
        <v>208</v>
      </c>
      <c r="C407" s="5" t="s">
        <v>180</v>
      </c>
      <c r="D407" s="2" t="s">
        <v>175</v>
      </c>
      <c r="E407" s="73" t="s">
        <v>311</v>
      </c>
      <c r="F407" s="1" t="s">
        <v>48</v>
      </c>
      <c r="G407" s="14">
        <v>5492.9</v>
      </c>
    </row>
    <row r="408" spans="1:7" ht="51" customHeight="1">
      <c r="A408" s="38" t="s">
        <v>78</v>
      </c>
      <c r="B408" s="5" t="s">
        <v>208</v>
      </c>
      <c r="C408" s="5" t="s">
        <v>180</v>
      </c>
      <c r="D408" s="2" t="s">
        <v>175</v>
      </c>
      <c r="E408" s="73" t="s">
        <v>398</v>
      </c>
      <c r="F408" s="1" t="s">
        <v>290</v>
      </c>
      <c r="G408" s="14">
        <f>G409</f>
        <v>5146.5</v>
      </c>
    </row>
    <row r="409" spans="1:7" ht="36" customHeight="1">
      <c r="A409" s="101" t="s">
        <v>45</v>
      </c>
      <c r="B409" s="5" t="s">
        <v>208</v>
      </c>
      <c r="C409" s="5" t="s">
        <v>180</v>
      </c>
      <c r="D409" s="2" t="s">
        <v>175</v>
      </c>
      <c r="E409" s="73" t="s">
        <v>398</v>
      </c>
      <c r="F409" s="1" t="s">
        <v>46</v>
      </c>
      <c r="G409" s="14">
        <f>G410</f>
        <v>5146.5</v>
      </c>
    </row>
    <row r="410" spans="1:7" ht="29.25" customHeight="1">
      <c r="A410" s="40" t="s">
        <v>134</v>
      </c>
      <c r="B410" s="5" t="s">
        <v>208</v>
      </c>
      <c r="C410" s="5" t="s">
        <v>180</v>
      </c>
      <c r="D410" s="2" t="s">
        <v>175</v>
      </c>
      <c r="E410" s="73" t="s">
        <v>398</v>
      </c>
      <c r="F410" s="1" t="s">
        <v>48</v>
      </c>
      <c r="G410" s="14">
        <v>5146.5</v>
      </c>
    </row>
    <row r="411" spans="1:7" ht="33" customHeight="1">
      <c r="A411" s="101" t="s">
        <v>79</v>
      </c>
      <c r="B411" s="5" t="s">
        <v>208</v>
      </c>
      <c r="C411" s="5" t="s">
        <v>180</v>
      </c>
      <c r="D411" s="2" t="s">
        <v>175</v>
      </c>
      <c r="E411" s="73" t="s">
        <v>392</v>
      </c>
      <c r="F411" s="1" t="s">
        <v>290</v>
      </c>
      <c r="G411" s="14">
        <f>G412</f>
        <v>836.3</v>
      </c>
    </row>
    <row r="412" spans="1:7" ht="38.25" customHeight="1">
      <c r="A412" s="101" t="s">
        <v>45</v>
      </c>
      <c r="B412" s="5" t="s">
        <v>208</v>
      </c>
      <c r="C412" s="5" t="s">
        <v>180</v>
      </c>
      <c r="D412" s="2" t="s">
        <v>175</v>
      </c>
      <c r="E412" s="73" t="s">
        <v>392</v>
      </c>
      <c r="F412" s="1" t="s">
        <v>46</v>
      </c>
      <c r="G412" s="14">
        <f>G413</f>
        <v>836.3</v>
      </c>
    </row>
    <row r="413" spans="1:7" ht="21" customHeight="1">
      <c r="A413" s="40" t="s">
        <v>134</v>
      </c>
      <c r="B413" s="5" t="s">
        <v>208</v>
      </c>
      <c r="C413" s="5" t="s">
        <v>180</v>
      </c>
      <c r="D413" s="2" t="s">
        <v>175</v>
      </c>
      <c r="E413" s="73" t="s">
        <v>392</v>
      </c>
      <c r="F413" s="1" t="s">
        <v>48</v>
      </c>
      <c r="G413" s="14">
        <v>836.3</v>
      </c>
    </row>
    <row r="414" spans="1:7" ht="39" customHeight="1">
      <c r="A414" s="101" t="s">
        <v>80</v>
      </c>
      <c r="B414" s="5" t="s">
        <v>208</v>
      </c>
      <c r="C414" s="5" t="s">
        <v>180</v>
      </c>
      <c r="D414" s="2" t="s">
        <v>175</v>
      </c>
      <c r="E414" s="73" t="s">
        <v>391</v>
      </c>
      <c r="F414" s="1" t="s">
        <v>290</v>
      </c>
      <c r="G414" s="14">
        <f>G415</f>
        <v>3949.4</v>
      </c>
    </row>
    <row r="415" spans="1:7" ht="36.75" customHeight="1">
      <c r="A415" s="101" t="s">
        <v>45</v>
      </c>
      <c r="B415" s="5" t="s">
        <v>208</v>
      </c>
      <c r="C415" s="5" t="s">
        <v>180</v>
      </c>
      <c r="D415" s="2" t="s">
        <v>175</v>
      </c>
      <c r="E415" s="73" t="s">
        <v>391</v>
      </c>
      <c r="F415" s="1" t="s">
        <v>46</v>
      </c>
      <c r="G415" s="14">
        <f>G416</f>
        <v>3949.4</v>
      </c>
    </row>
    <row r="416" spans="1:7" ht="21" customHeight="1">
      <c r="A416" s="40" t="s">
        <v>134</v>
      </c>
      <c r="B416" s="5" t="s">
        <v>208</v>
      </c>
      <c r="C416" s="5" t="s">
        <v>180</v>
      </c>
      <c r="D416" s="2" t="s">
        <v>175</v>
      </c>
      <c r="E416" s="73" t="s">
        <v>391</v>
      </c>
      <c r="F416" s="1" t="s">
        <v>48</v>
      </c>
      <c r="G416" s="14">
        <v>3949.4</v>
      </c>
    </row>
    <row r="417" spans="1:7" ht="48.75" customHeight="1">
      <c r="A417" s="40" t="s">
        <v>83</v>
      </c>
      <c r="B417" s="5" t="s">
        <v>208</v>
      </c>
      <c r="C417" s="5" t="s">
        <v>180</v>
      </c>
      <c r="D417" s="2" t="s">
        <v>175</v>
      </c>
      <c r="E417" s="73" t="s">
        <v>334</v>
      </c>
      <c r="F417" s="1" t="s">
        <v>290</v>
      </c>
      <c r="G417" s="14">
        <f>G418</f>
        <v>10000</v>
      </c>
    </row>
    <row r="418" spans="1:7" ht="36.75" customHeight="1">
      <c r="A418" s="101" t="s">
        <v>45</v>
      </c>
      <c r="B418" s="5" t="s">
        <v>208</v>
      </c>
      <c r="C418" s="5" t="s">
        <v>180</v>
      </c>
      <c r="D418" s="2" t="s">
        <v>175</v>
      </c>
      <c r="E418" s="73" t="s">
        <v>334</v>
      </c>
      <c r="F418" s="1" t="s">
        <v>46</v>
      </c>
      <c r="G418" s="14">
        <f>G419</f>
        <v>10000</v>
      </c>
    </row>
    <row r="419" spans="1:7" ht="21" customHeight="1">
      <c r="A419" s="40" t="s">
        <v>134</v>
      </c>
      <c r="B419" s="5" t="s">
        <v>208</v>
      </c>
      <c r="C419" s="5" t="s">
        <v>180</v>
      </c>
      <c r="D419" s="2" t="s">
        <v>175</v>
      </c>
      <c r="E419" s="73" t="s">
        <v>334</v>
      </c>
      <c r="F419" s="1" t="s">
        <v>48</v>
      </c>
      <c r="G419" s="14">
        <v>10000</v>
      </c>
    </row>
    <row r="420" spans="1:7" ht="39" customHeight="1">
      <c r="A420" s="101" t="s">
        <v>61</v>
      </c>
      <c r="B420" s="5" t="s">
        <v>208</v>
      </c>
      <c r="C420" s="5" t="s">
        <v>180</v>
      </c>
      <c r="D420" s="2" t="s">
        <v>175</v>
      </c>
      <c r="E420" s="73" t="s">
        <v>385</v>
      </c>
      <c r="F420" s="1" t="s">
        <v>290</v>
      </c>
      <c r="G420" s="14">
        <f>G421</f>
        <v>8500</v>
      </c>
    </row>
    <row r="421" spans="1:7" ht="33.75" customHeight="1">
      <c r="A421" s="101" t="s">
        <v>45</v>
      </c>
      <c r="B421" s="5" t="s">
        <v>208</v>
      </c>
      <c r="C421" s="5" t="s">
        <v>180</v>
      </c>
      <c r="D421" s="2" t="s">
        <v>175</v>
      </c>
      <c r="E421" s="73" t="s">
        <v>385</v>
      </c>
      <c r="F421" s="1" t="s">
        <v>46</v>
      </c>
      <c r="G421" s="14">
        <f>G422</f>
        <v>8500</v>
      </c>
    </row>
    <row r="422" spans="1:7" ht="21" customHeight="1">
      <c r="A422" s="85" t="s">
        <v>134</v>
      </c>
      <c r="B422" s="5" t="s">
        <v>208</v>
      </c>
      <c r="C422" s="5" t="s">
        <v>180</v>
      </c>
      <c r="D422" s="2" t="s">
        <v>175</v>
      </c>
      <c r="E422" s="73" t="s">
        <v>385</v>
      </c>
      <c r="F422" s="48" t="s">
        <v>48</v>
      </c>
      <c r="G422" s="82">
        <f>8000+500</f>
        <v>8500</v>
      </c>
    </row>
    <row r="423" spans="1:7" ht="21" customHeight="1">
      <c r="A423" s="112" t="s">
        <v>225</v>
      </c>
      <c r="B423" s="5" t="s">
        <v>208</v>
      </c>
      <c r="C423" s="5" t="s">
        <v>180</v>
      </c>
      <c r="D423" s="2" t="s">
        <v>175</v>
      </c>
      <c r="E423" s="73" t="s">
        <v>235</v>
      </c>
      <c r="F423" s="36" t="s">
        <v>290</v>
      </c>
      <c r="G423" s="14">
        <f>G424+G426+G428</f>
        <v>7589.299999999999</v>
      </c>
    </row>
    <row r="424" spans="1:7" ht="66.75" customHeight="1">
      <c r="A424" s="60" t="s">
        <v>51</v>
      </c>
      <c r="B424" s="5" t="s">
        <v>208</v>
      </c>
      <c r="C424" s="5" t="s">
        <v>180</v>
      </c>
      <c r="D424" s="2" t="s">
        <v>175</v>
      </c>
      <c r="E424" s="73" t="s">
        <v>312</v>
      </c>
      <c r="F424" s="36" t="s">
        <v>52</v>
      </c>
      <c r="G424" s="14">
        <f>G425</f>
        <v>6072.9</v>
      </c>
    </row>
    <row r="425" spans="1:7" ht="34.5" customHeight="1">
      <c r="A425" s="60" t="s">
        <v>32</v>
      </c>
      <c r="B425" s="5" t="s">
        <v>208</v>
      </c>
      <c r="C425" s="5" t="s">
        <v>180</v>
      </c>
      <c r="D425" s="2" t="s">
        <v>175</v>
      </c>
      <c r="E425" s="73" t="s">
        <v>312</v>
      </c>
      <c r="F425" s="36" t="s">
        <v>33</v>
      </c>
      <c r="G425" s="14">
        <v>6072.9</v>
      </c>
    </row>
    <row r="426" spans="1:7" ht="31.5" customHeight="1">
      <c r="A426" s="38" t="s">
        <v>21</v>
      </c>
      <c r="B426" s="5" t="s">
        <v>208</v>
      </c>
      <c r="C426" s="5" t="s">
        <v>180</v>
      </c>
      <c r="D426" s="2" t="s">
        <v>175</v>
      </c>
      <c r="E426" s="73" t="s">
        <v>312</v>
      </c>
      <c r="F426" s="73" t="s">
        <v>22</v>
      </c>
      <c r="G426" s="14">
        <f>G427</f>
        <v>1436.4</v>
      </c>
    </row>
    <row r="427" spans="1:7" ht="30.75" customHeight="1">
      <c r="A427" s="38" t="s">
        <v>23</v>
      </c>
      <c r="B427" s="5" t="s">
        <v>208</v>
      </c>
      <c r="C427" s="5" t="s">
        <v>180</v>
      </c>
      <c r="D427" s="2" t="s">
        <v>175</v>
      </c>
      <c r="E427" s="73" t="s">
        <v>312</v>
      </c>
      <c r="F427" s="73" t="s">
        <v>24</v>
      </c>
      <c r="G427" s="14">
        <v>1436.4</v>
      </c>
    </row>
    <row r="428" spans="1:7" ht="21" customHeight="1">
      <c r="A428" s="38" t="s">
        <v>28</v>
      </c>
      <c r="B428" s="5" t="s">
        <v>208</v>
      </c>
      <c r="C428" s="5" t="s">
        <v>180</v>
      </c>
      <c r="D428" s="2" t="s">
        <v>175</v>
      </c>
      <c r="E428" s="73" t="s">
        <v>312</v>
      </c>
      <c r="F428" s="73" t="s">
        <v>29</v>
      </c>
      <c r="G428" s="14">
        <f>G429</f>
        <v>80</v>
      </c>
    </row>
    <row r="429" spans="1:7" ht="21" customHeight="1">
      <c r="A429" s="38" t="s">
        <v>34</v>
      </c>
      <c r="B429" s="5" t="s">
        <v>208</v>
      </c>
      <c r="C429" s="5" t="s">
        <v>180</v>
      </c>
      <c r="D429" s="2" t="s">
        <v>175</v>
      </c>
      <c r="E429" s="73" t="s">
        <v>312</v>
      </c>
      <c r="F429" s="73" t="s">
        <v>35</v>
      </c>
      <c r="G429" s="14">
        <v>80</v>
      </c>
    </row>
    <row r="430" spans="1:7" ht="21" customHeight="1">
      <c r="A430" s="113" t="s">
        <v>224</v>
      </c>
      <c r="B430" s="5" t="s">
        <v>208</v>
      </c>
      <c r="C430" s="5" t="s">
        <v>180</v>
      </c>
      <c r="D430" s="2" t="s">
        <v>175</v>
      </c>
      <c r="E430" s="73" t="s">
        <v>235</v>
      </c>
      <c r="F430" s="91" t="s">
        <v>290</v>
      </c>
      <c r="G430" s="109">
        <f>G431</f>
        <v>99344</v>
      </c>
    </row>
    <row r="431" spans="1:7" ht="51" customHeight="1">
      <c r="A431" s="86" t="s">
        <v>129</v>
      </c>
      <c r="B431" s="5" t="s">
        <v>208</v>
      </c>
      <c r="C431" s="5" t="s">
        <v>180</v>
      </c>
      <c r="D431" s="2" t="s">
        <v>175</v>
      </c>
      <c r="E431" s="73" t="s">
        <v>149</v>
      </c>
      <c r="F431" s="1" t="s">
        <v>290</v>
      </c>
      <c r="G431" s="110">
        <f>G432</f>
        <v>99344</v>
      </c>
    </row>
    <row r="432" spans="1:7" ht="41.25" customHeight="1">
      <c r="A432" s="101" t="s">
        <v>84</v>
      </c>
      <c r="B432" s="5" t="s">
        <v>208</v>
      </c>
      <c r="C432" s="5" t="s">
        <v>180</v>
      </c>
      <c r="D432" s="2" t="s">
        <v>175</v>
      </c>
      <c r="E432" s="73" t="s">
        <v>69</v>
      </c>
      <c r="F432" s="1" t="s">
        <v>290</v>
      </c>
      <c r="G432" s="110">
        <f>G433+G436+G439</f>
        <v>99344</v>
      </c>
    </row>
    <row r="433" spans="1:7" ht="32.25" customHeight="1">
      <c r="A433" s="39" t="s">
        <v>403</v>
      </c>
      <c r="B433" s="5" t="s">
        <v>208</v>
      </c>
      <c r="C433" s="5" t="s">
        <v>180</v>
      </c>
      <c r="D433" s="2" t="s">
        <v>175</v>
      </c>
      <c r="E433" s="73" t="s">
        <v>399</v>
      </c>
      <c r="F433" s="77" t="s">
        <v>290</v>
      </c>
      <c r="G433" s="78">
        <f>G434</f>
        <v>98483</v>
      </c>
    </row>
    <row r="434" spans="1:7" ht="40.5" customHeight="1">
      <c r="A434" s="101" t="s">
        <v>45</v>
      </c>
      <c r="B434" s="5" t="s">
        <v>208</v>
      </c>
      <c r="C434" s="5" t="s">
        <v>180</v>
      </c>
      <c r="D434" s="2" t="s">
        <v>175</v>
      </c>
      <c r="E434" s="73" t="s">
        <v>399</v>
      </c>
      <c r="F434" s="77" t="s">
        <v>46</v>
      </c>
      <c r="G434" s="78">
        <f>G435</f>
        <v>98483</v>
      </c>
    </row>
    <row r="435" spans="1:7" ht="21" customHeight="1">
      <c r="A435" s="40" t="s">
        <v>134</v>
      </c>
      <c r="B435" s="5" t="s">
        <v>208</v>
      </c>
      <c r="C435" s="5" t="s">
        <v>180</v>
      </c>
      <c r="D435" s="2" t="s">
        <v>175</v>
      </c>
      <c r="E435" s="73" t="s">
        <v>399</v>
      </c>
      <c r="F435" s="77" t="s">
        <v>48</v>
      </c>
      <c r="G435" s="78">
        <v>98483</v>
      </c>
    </row>
    <row r="436" spans="1:7" ht="21" customHeight="1">
      <c r="A436" s="40" t="s">
        <v>59</v>
      </c>
      <c r="B436" s="5" t="s">
        <v>208</v>
      </c>
      <c r="C436" s="5" t="s">
        <v>180</v>
      </c>
      <c r="D436" s="2" t="s">
        <v>175</v>
      </c>
      <c r="E436" s="73" t="s">
        <v>313</v>
      </c>
      <c r="F436" s="77" t="s">
        <v>290</v>
      </c>
      <c r="G436" s="78">
        <f>G437</f>
        <v>151</v>
      </c>
    </row>
    <row r="437" spans="1:7" ht="36.75" customHeight="1">
      <c r="A437" s="101" t="s">
        <v>45</v>
      </c>
      <c r="B437" s="5" t="s">
        <v>208</v>
      </c>
      <c r="C437" s="5" t="s">
        <v>180</v>
      </c>
      <c r="D437" s="2" t="s">
        <v>175</v>
      </c>
      <c r="E437" s="73" t="s">
        <v>313</v>
      </c>
      <c r="F437" s="77" t="s">
        <v>46</v>
      </c>
      <c r="G437" s="78">
        <f>G438</f>
        <v>151</v>
      </c>
    </row>
    <row r="438" spans="1:7" ht="21" customHeight="1">
      <c r="A438" s="40" t="s">
        <v>134</v>
      </c>
      <c r="B438" s="5" t="s">
        <v>208</v>
      </c>
      <c r="C438" s="5" t="s">
        <v>180</v>
      </c>
      <c r="D438" s="2" t="s">
        <v>175</v>
      </c>
      <c r="E438" s="73" t="s">
        <v>313</v>
      </c>
      <c r="F438" s="77" t="s">
        <v>48</v>
      </c>
      <c r="G438" s="78">
        <v>151</v>
      </c>
    </row>
    <row r="439" spans="1:7" ht="33" customHeight="1">
      <c r="A439" s="40" t="s">
        <v>138</v>
      </c>
      <c r="B439" s="5" t="s">
        <v>208</v>
      </c>
      <c r="C439" s="5" t="s">
        <v>180</v>
      </c>
      <c r="D439" s="2" t="s">
        <v>175</v>
      </c>
      <c r="E439" s="73" t="s">
        <v>314</v>
      </c>
      <c r="F439" s="77" t="s">
        <v>290</v>
      </c>
      <c r="G439" s="78">
        <f>G440</f>
        <v>710</v>
      </c>
    </row>
    <row r="440" spans="1:7" ht="30" customHeight="1">
      <c r="A440" s="101" t="s">
        <v>45</v>
      </c>
      <c r="B440" s="5" t="s">
        <v>208</v>
      </c>
      <c r="C440" s="5" t="s">
        <v>180</v>
      </c>
      <c r="D440" s="2" t="s">
        <v>175</v>
      </c>
      <c r="E440" s="73" t="s">
        <v>314</v>
      </c>
      <c r="F440" s="77" t="s">
        <v>46</v>
      </c>
      <c r="G440" s="78">
        <f>G441</f>
        <v>710</v>
      </c>
    </row>
    <row r="441" spans="1:7" ht="32.25" customHeight="1">
      <c r="A441" s="40" t="s">
        <v>134</v>
      </c>
      <c r="B441" s="5" t="s">
        <v>208</v>
      </c>
      <c r="C441" s="5" t="s">
        <v>180</v>
      </c>
      <c r="D441" s="2" t="s">
        <v>175</v>
      </c>
      <c r="E441" s="73" t="s">
        <v>314</v>
      </c>
      <c r="F441" s="77" t="s">
        <v>48</v>
      </c>
      <c r="G441" s="78">
        <v>710</v>
      </c>
    </row>
    <row r="442" spans="1:7" ht="59.25" customHeight="1">
      <c r="A442" s="83" t="s">
        <v>132</v>
      </c>
      <c r="B442" s="45" t="s">
        <v>208</v>
      </c>
      <c r="C442" s="45" t="s">
        <v>180</v>
      </c>
      <c r="D442" s="45" t="s">
        <v>175</v>
      </c>
      <c r="E442" s="97" t="s">
        <v>371</v>
      </c>
      <c r="F442" s="115" t="s">
        <v>290</v>
      </c>
      <c r="G442" s="116">
        <f>G443</f>
        <v>144897</v>
      </c>
    </row>
    <row r="443" spans="1:7" ht="32.25" customHeight="1">
      <c r="A443" s="40" t="s">
        <v>139</v>
      </c>
      <c r="B443" s="5" t="s">
        <v>208</v>
      </c>
      <c r="C443" s="5" t="s">
        <v>180</v>
      </c>
      <c r="D443" s="2" t="s">
        <v>175</v>
      </c>
      <c r="E443" s="97" t="s">
        <v>371</v>
      </c>
      <c r="F443" s="36" t="s">
        <v>290</v>
      </c>
      <c r="G443" s="79">
        <f>G444</f>
        <v>144897</v>
      </c>
    </row>
    <row r="444" spans="1:7" ht="32.25" customHeight="1">
      <c r="A444" s="101" t="s">
        <v>45</v>
      </c>
      <c r="B444" s="5" t="s">
        <v>208</v>
      </c>
      <c r="C444" s="5" t="s">
        <v>180</v>
      </c>
      <c r="D444" s="2" t="s">
        <v>175</v>
      </c>
      <c r="E444" s="97" t="s">
        <v>371</v>
      </c>
      <c r="F444" s="36" t="s">
        <v>46</v>
      </c>
      <c r="G444" s="79">
        <f>G445</f>
        <v>144897</v>
      </c>
    </row>
    <row r="445" spans="1:7" ht="24.75" customHeight="1">
      <c r="A445" s="40" t="s">
        <v>134</v>
      </c>
      <c r="B445" s="5" t="s">
        <v>208</v>
      </c>
      <c r="C445" s="5" t="s">
        <v>180</v>
      </c>
      <c r="D445" s="2" t="s">
        <v>175</v>
      </c>
      <c r="E445" s="97" t="s">
        <v>371</v>
      </c>
      <c r="F445" s="36" t="s">
        <v>48</v>
      </c>
      <c r="G445" s="79">
        <v>144897</v>
      </c>
    </row>
    <row r="446" spans="1:7" ht="51" customHeight="1">
      <c r="A446" s="86" t="s">
        <v>152</v>
      </c>
      <c r="B446" s="5" t="s">
        <v>208</v>
      </c>
      <c r="C446" s="5" t="s">
        <v>180</v>
      </c>
      <c r="D446" s="2" t="s">
        <v>175</v>
      </c>
      <c r="E446" s="73" t="s">
        <v>394</v>
      </c>
      <c r="F446" s="73" t="s">
        <v>290</v>
      </c>
      <c r="G446" s="14">
        <f>G447</f>
        <v>58302.8</v>
      </c>
    </row>
    <row r="447" spans="1:7" ht="49.5" customHeight="1">
      <c r="A447" s="40" t="s">
        <v>155</v>
      </c>
      <c r="B447" s="5" t="s">
        <v>208</v>
      </c>
      <c r="C447" s="5" t="s">
        <v>180</v>
      </c>
      <c r="D447" s="2" t="s">
        <v>175</v>
      </c>
      <c r="E447" s="73" t="s">
        <v>394</v>
      </c>
      <c r="F447" s="73" t="s">
        <v>290</v>
      </c>
      <c r="G447" s="14">
        <f>G448</f>
        <v>58302.8</v>
      </c>
    </row>
    <row r="448" spans="1:7" ht="32.25" customHeight="1">
      <c r="A448" s="101" t="s">
        <v>45</v>
      </c>
      <c r="B448" s="5" t="s">
        <v>208</v>
      </c>
      <c r="C448" s="5" t="s">
        <v>180</v>
      </c>
      <c r="D448" s="2" t="s">
        <v>175</v>
      </c>
      <c r="E448" s="73" t="s">
        <v>394</v>
      </c>
      <c r="F448" s="73" t="s">
        <v>46</v>
      </c>
      <c r="G448" s="14">
        <f>G449</f>
        <v>58302.8</v>
      </c>
    </row>
    <row r="449" spans="1:7" ht="24.75" customHeight="1">
      <c r="A449" s="40" t="s">
        <v>134</v>
      </c>
      <c r="B449" s="5" t="s">
        <v>208</v>
      </c>
      <c r="C449" s="5" t="s">
        <v>180</v>
      </c>
      <c r="D449" s="2" t="s">
        <v>175</v>
      </c>
      <c r="E449" s="73" t="s">
        <v>394</v>
      </c>
      <c r="F449" s="73" t="s">
        <v>48</v>
      </c>
      <c r="G449" s="14">
        <v>58302.8</v>
      </c>
    </row>
    <row r="450" spans="1:7" ht="22.5" customHeight="1">
      <c r="A450" s="40" t="s">
        <v>163</v>
      </c>
      <c r="B450" s="5" t="s">
        <v>208</v>
      </c>
      <c r="C450" s="5" t="s">
        <v>180</v>
      </c>
      <c r="D450" s="2" t="s">
        <v>175</v>
      </c>
      <c r="E450" s="55" t="s">
        <v>357</v>
      </c>
      <c r="F450" s="36" t="s">
        <v>290</v>
      </c>
      <c r="G450" s="71">
        <f>G453+G451</f>
        <v>40500</v>
      </c>
    </row>
    <row r="451" spans="1:7" ht="29.25" customHeight="1">
      <c r="A451" s="38" t="s">
        <v>21</v>
      </c>
      <c r="B451" s="5" t="s">
        <v>208</v>
      </c>
      <c r="C451" s="5" t="s">
        <v>180</v>
      </c>
      <c r="D451" s="2" t="s">
        <v>175</v>
      </c>
      <c r="E451" s="55" t="s">
        <v>357</v>
      </c>
      <c r="F451" s="36" t="s">
        <v>22</v>
      </c>
      <c r="G451" s="71">
        <f>G452</f>
        <v>20500</v>
      </c>
    </row>
    <row r="452" spans="1:7" ht="25.5" customHeight="1">
      <c r="A452" s="38" t="s">
        <v>23</v>
      </c>
      <c r="B452" s="5" t="s">
        <v>208</v>
      </c>
      <c r="C452" s="5" t="s">
        <v>180</v>
      </c>
      <c r="D452" s="2" t="s">
        <v>175</v>
      </c>
      <c r="E452" s="55" t="s">
        <v>357</v>
      </c>
      <c r="F452" s="36" t="s">
        <v>24</v>
      </c>
      <c r="G452" s="71">
        <v>20500</v>
      </c>
    </row>
    <row r="453" spans="1:7" ht="28.5" customHeight="1">
      <c r="A453" s="101" t="s">
        <v>45</v>
      </c>
      <c r="B453" s="5" t="s">
        <v>208</v>
      </c>
      <c r="C453" s="5" t="s">
        <v>180</v>
      </c>
      <c r="D453" s="2" t="s">
        <v>175</v>
      </c>
      <c r="E453" s="55" t="s">
        <v>357</v>
      </c>
      <c r="F453" s="36" t="s">
        <v>46</v>
      </c>
      <c r="G453" s="71">
        <f>G454</f>
        <v>20000</v>
      </c>
    </row>
    <row r="454" spans="1:7" ht="22.5" customHeight="1">
      <c r="A454" s="40" t="s">
        <v>134</v>
      </c>
      <c r="B454" s="5" t="s">
        <v>208</v>
      </c>
      <c r="C454" s="5" t="s">
        <v>180</v>
      </c>
      <c r="D454" s="2" t="s">
        <v>175</v>
      </c>
      <c r="E454" s="55" t="s">
        <v>357</v>
      </c>
      <c r="F454" s="36" t="s">
        <v>48</v>
      </c>
      <c r="G454" s="71">
        <v>20000</v>
      </c>
    </row>
    <row r="455" spans="1:7" ht="35.25" customHeight="1">
      <c r="A455" s="56" t="s">
        <v>204</v>
      </c>
      <c r="B455" s="57" t="s">
        <v>208</v>
      </c>
      <c r="C455" s="57" t="s">
        <v>180</v>
      </c>
      <c r="D455" s="57" t="s">
        <v>188</v>
      </c>
      <c r="E455" s="57"/>
      <c r="F455" s="57"/>
      <c r="G455" s="58">
        <f>G456</f>
        <v>1561</v>
      </c>
    </row>
    <row r="456" spans="1:7" ht="86.25" customHeight="1">
      <c r="A456" s="40" t="s">
        <v>85</v>
      </c>
      <c r="B456" s="2" t="s">
        <v>208</v>
      </c>
      <c r="C456" s="5" t="s">
        <v>180</v>
      </c>
      <c r="D456" s="2" t="s">
        <v>188</v>
      </c>
      <c r="E456" s="94" t="s">
        <v>86</v>
      </c>
      <c r="F456" s="2" t="s">
        <v>290</v>
      </c>
      <c r="G456" s="14">
        <f>G458</f>
        <v>1561</v>
      </c>
    </row>
    <row r="457" spans="1:7" ht="36" customHeight="1">
      <c r="A457" s="101" t="s">
        <v>45</v>
      </c>
      <c r="B457" s="2" t="s">
        <v>208</v>
      </c>
      <c r="C457" s="5" t="s">
        <v>180</v>
      </c>
      <c r="D457" s="2" t="s">
        <v>188</v>
      </c>
      <c r="E457" s="73" t="s">
        <v>86</v>
      </c>
      <c r="F457" s="2" t="s">
        <v>46</v>
      </c>
      <c r="G457" s="14">
        <f>G458</f>
        <v>1561</v>
      </c>
    </row>
    <row r="458" spans="1:7" ht="31.5" customHeight="1">
      <c r="A458" s="88" t="s">
        <v>72</v>
      </c>
      <c r="B458" s="2" t="s">
        <v>208</v>
      </c>
      <c r="C458" s="5" t="s">
        <v>180</v>
      </c>
      <c r="D458" s="2" t="s">
        <v>188</v>
      </c>
      <c r="E458" s="73" t="s">
        <v>86</v>
      </c>
      <c r="F458" s="2" t="s">
        <v>264</v>
      </c>
      <c r="G458" s="14">
        <v>1561</v>
      </c>
    </row>
    <row r="459" spans="1:7" s="65" customFormat="1" ht="28.5">
      <c r="A459" s="56" t="s">
        <v>244</v>
      </c>
      <c r="B459" s="57" t="s">
        <v>208</v>
      </c>
      <c r="C459" s="57" t="s">
        <v>180</v>
      </c>
      <c r="D459" s="57" t="s">
        <v>180</v>
      </c>
      <c r="E459" s="57"/>
      <c r="F459" s="57"/>
      <c r="G459" s="58">
        <f>G460+G464</f>
        <v>32729.7</v>
      </c>
    </row>
    <row r="460" spans="1:7" ht="51">
      <c r="A460" s="38" t="s">
        <v>129</v>
      </c>
      <c r="B460" s="5" t="s">
        <v>208</v>
      </c>
      <c r="C460" s="5" t="s">
        <v>180</v>
      </c>
      <c r="D460" s="2" t="s">
        <v>180</v>
      </c>
      <c r="E460" s="32" t="s">
        <v>62</v>
      </c>
      <c r="F460" s="32" t="s">
        <v>290</v>
      </c>
      <c r="G460" s="82">
        <f>G461</f>
        <v>9000</v>
      </c>
    </row>
    <row r="461" spans="1:7" ht="41.25" customHeight="1">
      <c r="A461" s="101" t="s">
        <v>84</v>
      </c>
      <c r="B461" s="5" t="s">
        <v>208</v>
      </c>
      <c r="C461" s="5" t="s">
        <v>180</v>
      </c>
      <c r="D461" s="2" t="s">
        <v>180</v>
      </c>
      <c r="E461" s="32" t="s">
        <v>390</v>
      </c>
      <c r="F461" s="32" t="s">
        <v>290</v>
      </c>
      <c r="G461" s="82">
        <f>G462</f>
        <v>9000</v>
      </c>
    </row>
    <row r="462" spans="1:7" ht="25.5">
      <c r="A462" s="38" t="s">
        <v>21</v>
      </c>
      <c r="B462" s="5" t="s">
        <v>208</v>
      </c>
      <c r="C462" s="5" t="s">
        <v>180</v>
      </c>
      <c r="D462" s="2" t="s">
        <v>180</v>
      </c>
      <c r="E462" s="32" t="s">
        <v>390</v>
      </c>
      <c r="F462" s="32" t="s">
        <v>22</v>
      </c>
      <c r="G462" s="82">
        <f>G463</f>
        <v>9000</v>
      </c>
    </row>
    <row r="463" spans="1:7" ht="26.25" customHeight="1">
      <c r="A463" s="38" t="s">
        <v>23</v>
      </c>
      <c r="B463" s="5" t="s">
        <v>208</v>
      </c>
      <c r="C463" s="5" t="s">
        <v>180</v>
      </c>
      <c r="D463" s="2" t="s">
        <v>180</v>
      </c>
      <c r="E463" s="32" t="s">
        <v>390</v>
      </c>
      <c r="F463" s="32" t="s">
        <v>24</v>
      </c>
      <c r="G463" s="82">
        <v>9000</v>
      </c>
    </row>
    <row r="464" spans="1:7" ht="41.25" customHeight="1">
      <c r="A464" s="86" t="s">
        <v>145</v>
      </c>
      <c r="B464" s="5" t="s">
        <v>208</v>
      </c>
      <c r="C464" s="5" t="s">
        <v>180</v>
      </c>
      <c r="D464" s="2" t="s">
        <v>180</v>
      </c>
      <c r="E464" s="32" t="s">
        <v>150</v>
      </c>
      <c r="F464" s="32" t="s">
        <v>290</v>
      </c>
      <c r="G464" s="82">
        <f>G465+G471</f>
        <v>23729.7</v>
      </c>
    </row>
    <row r="465" spans="1:7" ht="38.25">
      <c r="A465" s="86" t="s">
        <v>146</v>
      </c>
      <c r="B465" s="5" t="s">
        <v>208</v>
      </c>
      <c r="C465" s="5" t="s">
        <v>180</v>
      </c>
      <c r="D465" s="2" t="s">
        <v>180</v>
      </c>
      <c r="E465" s="32" t="s">
        <v>377</v>
      </c>
      <c r="F465" s="32" t="s">
        <v>290</v>
      </c>
      <c r="G465" s="82">
        <f>G466+G468</f>
        <v>21379.7</v>
      </c>
    </row>
    <row r="466" spans="1:7" ht="32.25" customHeight="1">
      <c r="A466" s="101" t="s">
        <v>45</v>
      </c>
      <c r="B466" s="5" t="s">
        <v>208</v>
      </c>
      <c r="C466" s="5" t="s">
        <v>180</v>
      </c>
      <c r="D466" s="2" t="s">
        <v>180</v>
      </c>
      <c r="E466" s="32" t="s">
        <v>377</v>
      </c>
      <c r="F466" s="32" t="s">
        <v>46</v>
      </c>
      <c r="G466" s="82">
        <f>G467</f>
        <v>16729.7</v>
      </c>
    </row>
    <row r="467" spans="1:7" ht="17.25" customHeight="1">
      <c r="A467" s="40" t="s">
        <v>134</v>
      </c>
      <c r="B467" s="5" t="s">
        <v>208</v>
      </c>
      <c r="C467" s="5" t="s">
        <v>180</v>
      </c>
      <c r="D467" s="2" t="s">
        <v>180</v>
      </c>
      <c r="E467" s="32" t="s">
        <v>377</v>
      </c>
      <c r="F467" s="32" t="s">
        <v>48</v>
      </c>
      <c r="G467" s="82">
        <v>16729.7</v>
      </c>
    </row>
    <row r="468" spans="1:7" ht="25.5">
      <c r="A468" s="86" t="s">
        <v>147</v>
      </c>
      <c r="B468" s="5" t="s">
        <v>208</v>
      </c>
      <c r="C468" s="5" t="s">
        <v>180</v>
      </c>
      <c r="D468" s="2" t="s">
        <v>180</v>
      </c>
      <c r="E468" s="32" t="s">
        <v>378</v>
      </c>
      <c r="F468" s="32" t="s">
        <v>290</v>
      </c>
      <c r="G468" s="82">
        <f>G469</f>
        <v>4650</v>
      </c>
    </row>
    <row r="469" spans="1:7" ht="31.5" customHeight="1">
      <c r="A469" s="101" t="s">
        <v>45</v>
      </c>
      <c r="B469" s="5" t="s">
        <v>208</v>
      </c>
      <c r="C469" s="5" t="s">
        <v>180</v>
      </c>
      <c r="D469" s="2" t="s">
        <v>180</v>
      </c>
      <c r="E469" s="32" t="s">
        <v>378</v>
      </c>
      <c r="F469" s="32" t="s">
        <v>46</v>
      </c>
      <c r="G469" s="82">
        <f>G470</f>
        <v>4650</v>
      </c>
    </row>
    <row r="470" spans="1:7" ht="12.75">
      <c r="A470" s="40" t="s">
        <v>134</v>
      </c>
      <c r="B470" s="5" t="s">
        <v>208</v>
      </c>
      <c r="C470" s="5" t="s">
        <v>180</v>
      </c>
      <c r="D470" s="2" t="s">
        <v>180</v>
      </c>
      <c r="E470" s="32" t="s">
        <v>378</v>
      </c>
      <c r="F470" s="32" t="s">
        <v>48</v>
      </c>
      <c r="G470" s="82">
        <v>4650</v>
      </c>
    </row>
    <row r="471" spans="1:7" ht="44.25" customHeight="1">
      <c r="A471" s="86" t="s">
        <v>148</v>
      </c>
      <c r="B471" s="5" t="s">
        <v>208</v>
      </c>
      <c r="C471" s="5" t="s">
        <v>180</v>
      </c>
      <c r="D471" s="2" t="s">
        <v>180</v>
      </c>
      <c r="E471" s="32" t="s">
        <v>379</v>
      </c>
      <c r="F471" s="32" t="s">
        <v>290</v>
      </c>
      <c r="G471" s="82">
        <f>G473</f>
        <v>2350</v>
      </c>
    </row>
    <row r="472" spans="1:7" ht="30" customHeight="1">
      <c r="A472" s="38" t="s">
        <v>21</v>
      </c>
      <c r="B472" s="5" t="s">
        <v>208</v>
      </c>
      <c r="C472" s="5" t="s">
        <v>180</v>
      </c>
      <c r="D472" s="2" t="s">
        <v>180</v>
      </c>
      <c r="E472" s="32" t="s">
        <v>379</v>
      </c>
      <c r="F472" s="32" t="s">
        <v>22</v>
      </c>
      <c r="G472" s="82">
        <f>G473</f>
        <v>2350</v>
      </c>
    </row>
    <row r="473" spans="1:7" ht="39.75" customHeight="1">
      <c r="A473" s="38" t="s">
        <v>23</v>
      </c>
      <c r="B473" s="5" t="s">
        <v>208</v>
      </c>
      <c r="C473" s="5" t="s">
        <v>180</v>
      </c>
      <c r="D473" s="2" t="s">
        <v>180</v>
      </c>
      <c r="E473" s="32" t="s">
        <v>379</v>
      </c>
      <c r="F473" s="32" t="s">
        <v>24</v>
      </c>
      <c r="G473" s="82">
        <v>2350</v>
      </c>
    </row>
    <row r="474" spans="1:7" s="66" customFormat="1" ht="15">
      <c r="A474" s="68" t="s">
        <v>245</v>
      </c>
      <c r="B474" s="63" t="s">
        <v>208</v>
      </c>
      <c r="C474" s="63" t="s">
        <v>180</v>
      </c>
      <c r="D474" s="63" t="s">
        <v>184</v>
      </c>
      <c r="E474" s="63"/>
      <c r="F474" s="63"/>
      <c r="G474" s="69">
        <f>G475</f>
        <v>63686.100000000006</v>
      </c>
    </row>
    <row r="475" spans="1:7" ht="65.25" customHeight="1">
      <c r="A475" s="38" t="s">
        <v>129</v>
      </c>
      <c r="B475" s="5" t="s">
        <v>208</v>
      </c>
      <c r="C475" s="5" t="s">
        <v>180</v>
      </c>
      <c r="D475" s="2" t="s">
        <v>184</v>
      </c>
      <c r="E475" s="2" t="s">
        <v>149</v>
      </c>
      <c r="F475" s="2" t="s">
        <v>290</v>
      </c>
      <c r="G475" s="114">
        <f>G476</f>
        <v>63686.100000000006</v>
      </c>
    </row>
    <row r="476" spans="1:7" ht="51">
      <c r="A476" s="101" t="s">
        <v>89</v>
      </c>
      <c r="B476" s="5" t="s">
        <v>208</v>
      </c>
      <c r="C476" s="5" t="s">
        <v>180</v>
      </c>
      <c r="D476" s="2" t="s">
        <v>184</v>
      </c>
      <c r="E476" s="2" t="s">
        <v>87</v>
      </c>
      <c r="F476" s="2" t="s">
        <v>290</v>
      </c>
      <c r="G476" s="114">
        <f>G477+G489+G500+G503</f>
        <v>63686.100000000006</v>
      </c>
    </row>
    <row r="477" spans="1:7" ht="24.75" customHeight="1">
      <c r="A477" s="34" t="s">
        <v>240</v>
      </c>
      <c r="B477" s="5" t="s">
        <v>208</v>
      </c>
      <c r="C477" s="5" t="s">
        <v>180</v>
      </c>
      <c r="D477" s="2" t="s">
        <v>184</v>
      </c>
      <c r="E477" s="32" t="s">
        <v>87</v>
      </c>
      <c r="F477" s="2" t="s">
        <v>290</v>
      </c>
      <c r="G477" s="82">
        <f>G478+G481+G484</f>
        <v>22980.9</v>
      </c>
    </row>
    <row r="478" spans="1:7" ht="27" customHeight="1">
      <c r="A478" s="38" t="s">
        <v>143</v>
      </c>
      <c r="B478" s="5" t="s">
        <v>208</v>
      </c>
      <c r="C478" s="5" t="s">
        <v>180</v>
      </c>
      <c r="D478" s="2" t="s">
        <v>184</v>
      </c>
      <c r="E478" s="2" t="s">
        <v>380</v>
      </c>
      <c r="F478" s="2" t="s">
        <v>290</v>
      </c>
      <c r="G478" s="82">
        <f>G479</f>
        <v>3521.6</v>
      </c>
    </row>
    <row r="479" spans="1:7" ht="66" customHeight="1">
      <c r="A479" s="60" t="s">
        <v>51</v>
      </c>
      <c r="B479" s="5" t="s">
        <v>208</v>
      </c>
      <c r="C479" s="5" t="s">
        <v>180</v>
      </c>
      <c r="D479" s="2" t="s">
        <v>184</v>
      </c>
      <c r="E479" s="2" t="s">
        <v>380</v>
      </c>
      <c r="F479" s="2" t="s">
        <v>52</v>
      </c>
      <c r="G479" s="82">
        <f>G480</f>
        <v>3521.6</v>
      </c>
    </row>
    <row r="480" spans="1:7" ht="28.5" customHeight="1">
      <c r="A480" s="60" t="s">
        <v>8</v>
      </c>
      <c r="B480" s="5" t="s">
        <v>208</v>
      </c>
      <c r="C480" s="5" t="s">
        <v>180</v>
      </c>
      <c r="D480" s="2" t="s">
        <v>184</v>
      </c>
      <c r="E480" s="2" t="s">
        <v>380</v>
      </c>
      <c r="F480" s="2" t="s">
        <v>109</v>
      </c>
      <c r="G480" s="82">
        <v>3521.6</v>
      </c>
    </row>
    <row r="481" spans="1:7" ht="21" customHeight="1">
      <c r="A481" s="38" t="s">
        <v>144</v>
      </c>
      <c r="B481" s="5" t="s">
        <v>208</v>
      </c>
      <c r="C481" s="5" t="s">
        <v>180</v>
      </c>
      <c r="D481" s="2" t="s">
        <v>184</v>
      </c>
      <c r="E481" s="2" t="s">
        <v>381</v>
      </c>
      <c r="F481" s="2" t="s">
        <v>290</v>
      </c>
      <c r="G481" s="82">
        <f>G482</f>
        <v>15850.6</v>
      </c>
    </row>
    <row r="482" spans="1:7" ht="66.75" customHeight="1">
      <c r="A482" s="60" t="s">
        <v>51</v>
      </c>
      <c r="B482" s="5" t="s">
        <v>208</v>
      </c>
      <c r="C482" s="5" t="s">
        <v>180</v>
      </c>
      <c r="D482" s="2" t="s">
        <v>184</v>
      </c>
      <c r="E482" s="2" t="s">
        <v>381</v>
      </c>
      <c r="F482" s="2" t="s">
        <v>52</v>
      </c>
      <c r="G482" s="82">
        <f>G483</f>
        <v>15850.6</v>
      </c>
    </row>
    <row r="483" spans="1:7" ht="30.75" customHeight="1">
      <c r="A483" s="60" t="s">
        <v>8</v>
      </c>
      <c r="B483" s="5" t="s">
        <v>208</v>
      </c>
      <c r="C483" s="5" t="s">
        <v>180</v>
      </c>
      <c r="D483" s="2" t="s">
        <v>184</v>
      </c>
      <c r="E483" s="2" t="s">
        <v>381</v>
      </c>
      <c r="F483" s="2" t="s">
        <v>109</v>
      </c>
      <c r="G483" s="82">
        <f>15850.6</f>
        <v>15850.6</v>
      </c>
    </row>
    <row r="484" spans="1:7" ht="33" customHeight="1">
      <c r="A484" s="38" t="s">
        <v>197</v>
      </c>
      <c r="B484" s="5" t="s">
        <v>208</v>
      </c>
      <c r="C484" s="5" t="s">
        <v>180</v>
      </c>
      <c r="D484" s="2" t="s">
        <v>184</v>
      </c>
      <c r="E484" s="2" t="s">
        <v>382</v>
      </c>
      <c r="F484" s="2" t="s">
        <v>290</v>
      </c>
      <c r="G484" s="82">
        <f>G485+G487</f>
        <v>3608.7</v>
      </c>
    </row>
    <row r="485" spans="1:7" ht="29.25" customHeight="1">
      <c r="A485" s="39" t="s">
        <v>198</v>
      </c>
      <c r="B485" s="5" t="s">
        <v>208</v>
      </c>
      <c r="C485" s="5" t="s">
        <v>180</v>
      </c>
      <c r="D485" s="2" t="s">
        <v>184</v>
      </c>
      <c r="E485" s="2" t="s">
        <v>382</v>
      </c>
      <c r="F485" s="2" t="s">
        <v>22</v>
      </c>
      <c r="G485" s="82">
        <f>G486</f>
        <v>1888.7</v>
      </c>
    </row>
    <row r="486" spans="1:7" ht="30" customHeight="1">
      <c r="A486" s="38" t="s">
        <v>164</v>
      </c>
      <c r="B486" s="5" t="s">
        <v>208</v>
      </c>
      <c r="C486" s="5" t="s">
        <v>180</v>
      </c>
      <c r="D486" s="2" t="s">
        <v>184</v>
      </c>
      <c r="E486" s="2" t="s">
        <v>382</v>
      </c>
      <c r="F486" s="2" t="s">
        <v>24</v>
      </c>
      <c r="G486" s="82">
        <f>1875.8+12.9</f>
        <v>1888.7</v>
      </c>
    </row>
    <row r="487" spans="1:7" ht="21" customHeight="1">
      <c r="A487" s="38" t="s">
        <v>28</v>
      </c>
      <c r="B487" s="5" t="s">
        <v>208</v>
      </c>
      <c r="C487" s="5" t="s">
        <v>180</v>
      </c>
      <c r="D487" s="2" t="s">
        <v>184</v>
      </c>
      <c r="E487" s="2" t="s">
        <v>382</v>
      </c>
      <c r="F487" s="2" t="s">
        <v>29</v>
      </c>
      <c r="G487" s="82">
        <f>G488</f>
        <v>1720</v>
      </c>
    </row>
    <row r="488" spans="1:7" ht="27.75" customHeight="1">
      <c r="A488" s="38" t="s">
        <v>283</v>
      </c>
      <c r="B488" s="5" t="s">
        <v>208</v>
      </c>
      <c r="C488" s="5" t="s">
        <v>180</v>
      </c>
      <c r="D488" s="2" t="s">
        <v>184</v>
      </c>
      <c r="E488" s="2" t="s">
        <v>382</v>
      </c>
      <c r="F488" s="2" t="s">
        <v>35</v>
      </c>
      <c r="G488" s="70">
        <v>1720</v>
      </c>
    </row>
    <row r="489" spans="1:7" ht="36" customHeight="1">
      <c r="A489" s="34" t="s">
        <v>241</v>
      </c>
      <c r="B489" s="5" t="s">
        <v>208</v>
      </c>
      <c r="C489" s="5" t="s">
        <v>180</v>
      </c>
      <c r="D489" s="2" t="s">
        <v>184</v>
      </c>
      <c r="E489" s="2" t="s">
        <v>235</v>
      </c>
      <c r="F489" s="2" t="s">
        <v>290</v>
      </c>
      <c r="G489" s="14">
        <f>G490+G493</f>
        <v>26735.5</v>
      </c>
    </row>
    <row r="490" spans="1:7" ht="81.75" customHeight="1">
      <c r="A490" s="34" t="s">
        <v>90</v>
      </c>
      <c r="B490" s="5" t="s">
        <v>208</v>
      </c>
      <c r="C490" s="5" t="s">
        <v>180</v>
      </c>
      <c r="D490" s="2" t="s">
        <v>184</v>
      </c>
      <c r="E490" s="2" t="s">
        <v>126</v>
      </c>
      <c r="F490" s="2" t="s">
        <v>290</v>
      </c>
      <c r="G490" s="71">
        <f>G491</f>
        <v>2727</v>
      </c>
    </row>
    <row r="491" spans="1:7" ht="66" customHeight="1">
      <c r="A491" s="60" t="s">
        <v>51</v>
      </c>
      <c r="B491" s="5" t="s">
        <v>208</v>
      </c>
      <c r="C491" s="5" t="s">
        <v>180</v>
      </c>
      <c r="D491" s="2" t="s">
        <v>184</v>
      </c>
      <c r="E491" s="2" t="s">
        <v>126</v>
      </c>
      <c r="F491" s="2" t="s">
        <v>52</v>
      </c>
      <c r="G491" s="71">
        <f>G492</f>
        <v>2727</v>
      </c>
    </row>
    <row r="492" spans="1:7" ht="30" customHeight="1">
      <c r="A492" s="60" t="s">
        <v>32</v>
      </c>
      <c r="B492" s="5" t="s">
        <v>208</v>
      </c>
      <c r="C492" s="5" t="s">
        <v>180</v>
      </c>
      <c r="D492" s="2" t="s">
        <v>184</v>
      </c>
      <c r="E492" s="2" t="s">
        <v>126</v>
      </c>
      <c r="F492" s="2" t="s">
        <v>33</v>
      </c>
      <c r="G492" s="71">
        <v>2727</v>
      </c>
    </row>
    <row r="493" spans="1:7" ht="88.5" customHeight="1">
      <c r="A493" s="34" t="s">
        <v>91</v>
      </c>
      <c r="B493" s="5" t="s">
        <v>208</v>
      </c>
      <c r="C493" s="5" t="s">
        <v>180</v>
      </c>
      <c r="D493" s="2" t="s">
        <v>184</v>
      </c>
      <c r="E493" s="73" t="s">
        <v>315</v>
      </c>
      <c r="F493" s="73" t="s">
        <v>290</v>
      </c>
      <c r="G493" s="71">
        <f>G494+G496+G498</f>
        <v>24008.5</v>
      </c>
    </row>
    <row r="494" spans="1:7" ht="68.25" customHeight="1">
      <c r="A494" s="60" t="s">
        <v>51</v>
      </c>
      <c r="B494" s="5" t="s">
        <v>208</v>
      </c>
      <c r="C494" s="5" t="s">
        <v>180</v>
      </c>
      <c r="D494" s="2" t="s">
        <v>184</v>
      </c>
      <c r="E494" s="73" t="s">
        <v>315</v>
      </c>
      <c r="F494" s="75" t="s">
        <v>52</v>
      </c>
      <c r="G494" s="71">
        <f>G495</f>
        <v>20800.2</v>
      </c>
    </row>
    <row r="495" spans="1:7" ht="30" customHeight="1">
      <c r="A495" s="60" t="s">
        <v>32</v>
      </c>
      <c r="B495" s="5" t="s">
        <v>208</v>
      </c>
      <c r="C495" s="5" t="s">
        <v>180</v>
      </c>
      <c r="D495" s="2" t="s">
        <v>184</v>
      </c>
      <c r="E495" s="73" t="s">
        <v>315</v>
      </c>
      <c r="F495" s="75" t="s">
        <v>33</v>
      </c>
      <c r="G495" s="71">
        <v>20800.2</v>
      </c>
    </row>
    <row r="496" spans="1:7" ht="33" customHeight="1">
      <c r="A496" s="39" t="s">
        <v>198</v>
      </c>
      <c r="B496" s="5" t="s">
        <v>208</v>
      </c>
      <c r="C496" s="5" t="s">
        <v>180</v>
      </c>
      <c r="D496" s="2" t="s">
        <v>184</v>
      </c>
      <c r="E496" s="73" t="s">
        <v>315</v>
      </c>
      <c r="F496" s="75" t="s">
        <v>22</v>
      </c>
      <c r="G496" s="71">
        <f>G497</f>
        <v>3208.3</v>
      </c>
    </row>
    <row r="497" spans="1:7" ht="29.25" customHeight="1">
      <c r="A497" s="38" t="s">
        <v>164</v>
      </c>
      <c r="B497" s="5" t="s">
        <v>208</v>
      </c>
      <c r="C497" s="5" t="s">
        <v>180</v>
      </c>
      <c r="D497" s="2" t="s">
        <v>184</v>
      </c>
      <c r="E497" s="73" t="s">
        <v>315</v>
      </c>
      <c r="F497" s="75" t="s">
        <v>24</v>
      </c>
      <c r="G497" s="71">
        <v>3208.3</v>
      </c>
    </row>
    <row r="498" spans="1:7" ht="22.5" customHeight="1">
      <c r="A498" s="38" t="s">
        <v>28</v>
      </c>
      <c r="B498" s="5" t="s">
        <v>208</v>
      </c>
      <c r="C498" s="5" t="s">
        <v>180</v>
      </c>
      <c r="D498" s="2" t="s">
        <v>184</v>
      </c>
      <c r="E498" s="73" t="s">
        <v>88</v>
      </c>
      <c r="F498" s="73" t="s">
        <v>29</v>
      </c>
      <c r="G498" s="71">
        <v>0</v>
      </c>
    </row>
    <row r="499" spans="1:7" ht="12.75">
      <c r="A499" s="38" t="s">
        <v>34</v>
      </c>
      <c r="B499" s="5" t="s">
        <v>208</v>
      </c>
      <c r="C499" s="5" t="s">
        <v>180</v>
      </c>
      <c r="D499" s="2" t="s">
        <v>184</v>
      </c>
      <c r="E499" s="73" t="s">
        <v>88</v>
      </c>
      <c r="F499" s="73" t="s">
        <v>35</v>
      </c>
      <c r="G499" s="71">
        <v>0</v>
      </c>
    </row>
    <row r="500" spans="1:7" ht="31.5" customHeight="1">
      <c r="A500" s="40" t="s">
        <v>82</v>
      </c>
      <c r="B500" s="5" t="s">
        <v>208</v>
      </c>
      <c r="C500" s="5" t="s">
        <v>180</v>
      </c>
      <c r="D500" s="2" t="s">
        <v>184</v>
      </c>
      <c r="E500" s="73" t="s">
        <v>316</v>
      </c>
      <c r="F500" s="2" t="s">
        <v>290</v>
      </c>
      <c r="G500" s="71">
        <f>G501</f>
        <v>12079.7</v>
      </c>
    </row>
    <row r="501" spans="1:7" ht="44.25" customHeight="1">
      <c r="A501" s="101" t="s">
        <v>45</v>
      </c>
      <c r="B501" s="5" t="s">
        <v>208</v>
      </c>
      <c r="C501" s="5" t="s">
        <v>180</v>
      </c>
      <c r="D501" s="2" t="s">
        <v>184</v>
      </c>
      <c r="E501" s="73" t="s">
        <v>316</v>
      </c>
      <c r="F501" s="2" t="s">
        <v>46</v>
      </c>
      <c r="G501" s="71">
        <f>G502</f>
        <v>12079.7</v>
      </c>
    </row>
    <row r="502" spans="1:7" ht="22.5" customHeight="1">
      <c r="A502" s="40" t="s">
        <v>134</v>
      </c>
      <c r="B502" s="5" t="s">
        <v>208</v>
      </c>
      <c r="C502" s="5" t="s">
        <v>180</v>
      </c>
      <c r="D502" s="2" t="s">
        <v>184</v>
      </c>
      <c r="E502" s="73" t="s">
        <v>316</v>
      </c>
      <c r="F502" s="2" t="s">
        <v>48</v>
      </c>
      <c r="G502" s="71">
        <v>12079.7</v>
      </c>
    </row>
    <row r="503" spans="1:7" ht="29.25" customHeight="1">
      <c r="A503" s="40" t="s">
        <v>59</v>
      </c>
      <c r="B503" s="5" t="s">
        <v>208</v>
      </c>
      <c r="C503" s="5" t="s">
        <v>180</v>
      </c>
      <c r="D503" s="2" t="s">
        <v>184</v>
      </c>
      <c r="E503" s="73" t="s">
        <v>317</v>
      </c>
      <c r="F503" s="2" t="s">
        <v>290</v>
      </c>
      <c r="G503" s="71">
        <f>G504</f>
        <v>1890</v>
      </c>
    </row>
    <row r="504" spans="1:7" ht="33.75" customHeight="1">
      <c r="A504" s="101" t="s">
        <v>45</v>
      </c>
      <c r="B504" s="5" t="s">
        <v>208</v>
      </c>
      <c r="C504" s="5" t="s">
        <v>180</v>
      </c>
      <c r="D504" s="2" t="s">
        <v>184</v>
      </c>
      <c r="E504" s="73" t="s">
        <v>317</v>
      </c>
      <c r="F504" s="2" t="s">
        <v>46</v>
      </c>
      <c r="G504" s="71">
        <f>G505</f>
        <v>1890</v>
      </c>
    </row>
    <row r="505" spans="1:7" ht="18" customHeight="1">
      <c r="A505" s="40" t="s">
        <v>134</v>
      </c>
      <c r="B505" s="5" t="s">
        <v>208</v>
      </c>
      <c r="C505" s="5" t="s">
        <v>180</v>
      </c>
      <c r="D505" s="2" t="s">
        <v>184</v>
      </c>
      <c r="E505" s="73" t="s">
        <v>317</v>
      </c>
      <c r="F505" s="2" t="s">
        <v>48</v>
      </c>
      <c r="G505" s="71">
        <v>1890</v>
      </c>
    </row>
    <row r="506" spans="1:7" s="65" customFormat="1" ht="16.5" customHeight="1">
      <c r="A506" s="100" t="s">
        <v>211</v>
      </c>
      <c r="B506" s="57" t="s">
        <v>208</v>
      </c>
      <c r="C506" s="57" t="s">
        <v>186</v>
      </c>
      <c r="D506" s="57"/>
      <c r="E506" s="102" t="s">
        <v>235</v>
      </c>
      <c r="F506" s="102" t="s">
        <v>290</v>
      </c>
      <c r="G506" s="103">
        <f>G537+G507</f>
        <v>96762.59999999999</v>
      </c>
    </row>
    <row r="507" spans="1:7" ht="12.75">
      <c r="A507" s="87" t="s">
        <v>247</v>
      </c>
      <c r="B507" s="5" t="s">
        <v>208</v>
      </c>
      <c r="C507" s="5" t="s">
        <v>186</v>
      </c>
      <c r="D507" s="2" t="s">
        <v>173</v>
      </c>
      <c r="E507" s="75" t="s">
        <v>235</v>
      </c>
      <c r="F507" s="73" t="s">
        <v>290</v>
      </c>
      <c r="G507" s="71">
        <f>G508</f>
        <v>74399.4</v>
      </c>
    </row>
    <row r="508" spans="1:7" ht="51">
      <c r="A508" s="84" t="s">
        <v>132</v>
      </c>
      <c r="B508" s="5" t="s">
        <v>208</v>
      </c>
      <c r="C508" s="5" t="s">
        <v>186</v>
      </c>
      <c r="D508" s="2" t="s">
        <v>173</v>
      </c>
      <c r="E508" s="73" t="s">
        <v>338</v>
      </c>
      <c r="F508" s="36" t="s">
        <v>290</v>
      </c>
      <c r="G508" s="71">
        <f>G509+G518+G531+G528</f>
        <v>74399.4</v>
      </c>
    </row>
    <row r="509" spans="1:7" ht="15.75" customHeight="1">
      <c r="A509" s="84" t="s">
        <v>133</v>
      </c>
      <c r="B509" s="5" t="s">
        <v>208</v>
      </c>
      <c r="C509" s="5" t="s">
        <v>186</v>
      </c>
      <c r="D509" s="2" t="s">
        <v>173</v>
      </c>
      <c r="E509" s="73" t="s">
        <v>339</v>
      </c>
      <c r="F509" s="36" t="s">
        <v>290</v>
      </c>
      <c r="G509" s="71">
        <f>G510+G513+G516</f>
        <v>20706</v>
      </c>
    </row>
    <row r="510" spans="1:7" ht="27.75" customHeight="1">
      <c r="A510" s="34" t="s">
        <v>404</v>
      </c>
      <c r="B510" s="5" t="s">
        <v>208</v>
      </c>
      <c r="C510" s="5" t="s">
        <v>186</v>
      </c>
      <c r="D510" s="2" t="s">
        <v>173</v>
      </c>
      <c r="E510" s="73" t="s">
        <v>339</v>
      </c>
      <c r="F510" s="36" t="s">
        <v>290</v>
      </c>
      <c r="G510" s="71">
        <f>G511</f>
        <v>19356</v>
      </c>
    </row>
    <row r="511" spans="1:7" ht="31.5" customHeight="1">
      <c r="A511" s="101" t="s">
        <v>45</v>
      </c>
      <c r="B511" s="5" t="s">
        <v>208</v>
      </c>
      <c r="C511" s="5" t="s">
        <v>186</v>
      </c>
      <c r="D511" s="2" t="s">
        <v>173</v>
      </c>
      <c r="E511" s="73" t="s">
        <v>339</v>
      </c>
      <c r="F511" s="36" t="s">
        <v>46</v>
      </c>
      <c r="G511" s="71">
        <f>G512</f>
        <v>19356</v>
      </c>
    </row>
    <row r="512" spans="1:7" ht="24" customHeight="1">
      <c r="A512" s="40" t="s">
        <v>134</v>
      </c>
      <c r="B512" s="5" t="s">
        <v>208</v>
      </c>
      <c r="C512" s="5" t="s">
        <v>186</v>
      </c>
      <c r="D512" s="2" t="s">
        <v>173</v>
      </c>
      <c r="E512" s="73" t="s">
        <v>339</v>
      </c>
      <c r="F512" s="36" t="s">
        <v>48</v>
      </c>
      <c r="G512" s="71">
        <f>19356</f>
        <v>19356</v>
      </c>
    </row>
    <row r="513" spans="1:7" ht="25.5" customHeight="1">
      <c r="A513" s="40" t="s">
        <v>135</v>
      </c>
      <c r="B513" s="5" t="s">
        <v>208</v>
      </c>
      <c r="C513" s="5" t="s">
        <v>186</v>
      </c>
      <c r="D513" s="2" t="s">
        <v>173</v>
      </c>
      <c r="E513" s="73" t="s">
        <v>340</v>
      </c>
      <c r="F513" s="36" t="s">
        <v>290</v>
      </c>
      <c r="G513" s="71">
        <f>G514</f>
        <v>1050</v>
      </c>
    </row>
    <row r="514" spans="1:7" ht="30" customHeight="1">
      <c r="A514" s="101" t="s">
        <v>45</v>
      </c>
      <c r="B514" s="5" t="s">
        <v>208</v>
      </c>
      <c r="C514" s="5" t="s">
        <v>186</v>
      </c>
      <c r="D514" s="2" t="s">
        <v>173</v>
      </c>
      <c r="E514" s="73" t="s">
        <v>340</v>
      </c>
      <c r="F514" s="36" t="s">
        <v>46</v>
      </c>
      <c r="G514" s="71">
        <f>G515</f>
        <v>1050</v>
      </c>
    </row>
    <row r="515" spans="1:7" ht="18.75" customHeight="1">
      <c r="A515" s="40" t="s">
        <v>134</v>
      </c>
      <c r="B515" s="5" t="s">
        <v>208</v>
      </c>
      <c r="C515" s="5" t="s">
        <v>186</v>
      </c>
      <c r="D515" s="2" t="s">
        <v>173</v>
      </c>
      <c r="E515" s="73" t="s">
        <v>340</v>
      </c>
      <c r="F515" s="36" t="s">
        <v>48</v>
      </c>
      <c r="G515" s="71">
        <f>350+500+200</f>
        <v>1050</v>
      </c>
    </row>
    <row r="516" spans="1:7" ht="22.5" customHeight="1">
      <c r="A516" s="40" t="s">
        <v>429</v>
      </c>
      <c r="B516" s="5" t="s">
        <v>208</v>
      </c>
      <c r="C516" s="5" t="s">
        <v>186</v>
      </c>
      <c r="D516" s="2" t="s">
        <v>173</v>
      </c>
      <c r="E516" s="73" t="s">
        <v>430</v>
      </c>
      <c r="F516" s="36" t="s">
        <v>290</v>
      </c>
      <c r="G516" s="71">
        <f>G517</f>
        <v>300</v>
      </c>
    </row>
    <row r="517" spans="1:7" ht="18.75" customHeight="1">
      <c r="A517" s="40" t="s">
        <v>134</v>
      </c>
      <c r="B517" s="5" t="s">
        <v>208</v>
      </c>
      <c r="C517" s="5" t="s">
        <v>186</v>
      </c>
      <c r="D517" s="2" t="s">
        <v>173</v>
      </c>
      <c r="E517" s="73" t="s">
        <v>430</v>
      </c>
      <c r="F517" s="36" t="s">
        <v>48</v>
      </c>
      <c r="G517" s="71">
        <f>300</f>
        <v>300</v>
      </c>
    </row>
    <row r="518" spans="1:7" ht="38.25">
      <c r="A518" s="40" t="s">
        <v>136</v>
      </c>
      <c r="B518" s="5" t="s">
        <v>208</v>
      </c>
      <c r="C518" s="5" t="s">
        <v>186</v>
      </c>
      <c r="D518" s="2" t="s">
        <v>173</v>
      </c>
      <c r="E518" s="73" t="s">
        <v>341</v>
      </c>
      <c r="F518" s="36" t="s">
        <v>290</v>
      </c>
      <c r="G518" s="71">
        <f>G519+G522+G525</f>
        <v>49243.4</v>
      </c>
    </row>
    <row r="519" spans="1:7" ht="17.25" customHeight="1">
      <c r="A519" s="35" t="s">
        <v>405</v>
      </c>
      <c r="B519" s="5" t="s">
        <v>208</v>
      </c>
      <c r="C519" s="5" t="s">
        <v>186</v>
      </c>
      <c r="D519" s="2" t="s">
        <v>173</v>
      </c>
      <c r="E519" s="73" t="s">
        <v>341</v>
      </c>
      <c r="F519" s="36" t="s">
        <v>290</v>
      </c>
      <c r="G519" s="71">
        <f>G520</f>
        <v>42393.4</v>
      </c>
    </row>
    <row r="520" spans="1:7" ht="30" customHeight="1">
      <c r="A520" s="101" t="s">
        <v>45</v>
      </c>
      <c r="B520" s="5" t="s">
        <v>208</v>
      </c>
      <c r="C520" s="5" t="s">
        <v>186</v>
      </c>
      <c r="D520" s="2" t="s">
        <v>173</v>
      </c>
      <c r="E520" s="73" t="s">
        <v>341</v>
      </c>
      <c r="F520" s="36" t="s">
        <v>46</v>
      </c>
      <c r="G520" s="71">
        <f>G521</f>
        <v>42393.4</v>
      </c>
    </row>
    <row r="521" spans="1:7" ht="20.25" customHeight="1">
      <c r="A521" s="40" t="s">
        <v>134</v>
      </c>
      <c r="B521" s="5" t="s">
        <v>208</v>
      </c>
      <c r="C521" s="5" t="s">
        <v>186</v>
      </c>
      <c r="D521" s="2" t="s">
        <v>173</v>
      </c>
      <c r="E521" s="73" t="s">
        <v>341</v>
      </c>
      <c r="F521" s="36" t="s">
        <v>48</v>
      </c>
      <c r="G521" s="71">
        <v>42393.4</v>
      </c>
    </row>
    <row r="522" spans="1:7" ht="25.5" customHeight="1">
      <c r="A522" s="40" t="s">
        <v>137</v>
      </c>
      <c r="B522" s="5" t="s">
        <v>208</v>
      </c>
      <c r="C522" s="5" t="s">
        <v>186</v>
      </c>
      <c r="D522" s="2" t="s">
        <v>173</v>
      </c>
      <c r="E522" s="73" t="s">
        <v>342</v>
      </c>
      <c r="F522" s="36" t="s">
        <v>290</v>
      </c>
      <c r="G522" s="71">
        <f>G523</f>
        <v>5850</v>
      </c>
    </row>
    <row r="523" spans="1:7" ht="29.25" customHeight="1">
      <c r="A523" s="101" t="s">
        <v>45</v>
      </c>
      <c r="B523" s="5" t="s">
        <v>208</v>
      </c>
      <c r="C523" s="5" t="s">
        <v>186</v>
      </c>
      <c r="D523" s="2" t="s">
        <v>173</v>
      </c>
      <c r="E523" s="73" t="s">
        <v>342</v>
      </c>
      <c r="F523" s="36" t="s">
        <v>46</v>
      </c>
      <c r="G523" s="71">
        <f>G524</f>
        <v>5850</v>
      </c>
    </row>
    <row r="524" spans="1:7" ht="22.5" customHeight="1">
      <c r="A524" s="40" t="s">
        <v>134</v>
      </c>
      <c r="B524" s="5" t="s">
        <v>208</v>
      </c>
      <c r="C524" s="5" t="s">
        <v>186</v>
      </c>
      <c r="D524" s="2" t="s">
        <v>173</v>
      </c>
      <c r="E524" s="73" t="s">
        <v>342</v>
      </c>
      <c r="F524" s="36" t="s">
        <v>48</v>
      </c>
      <c r="G524" s="71">
        <f>2450-500+3900</f>
        <v>5850</v>
      </c>
    </row>
    <row r="525" spans="1:7" ht="27.75" customHeight="1">
      <c r="A525" s="40" t="s">
        <v>138</v>
      </c>
      <c r="B525" s="5" t="s">
        <v>208</v>
      </c>
      <c r="C525" s="5" t="s">
        <v>186</v>
      </c>
      <c r="D525" s="2" t="s">
        <v>173</v>
      </c>
      <c r="E525" s="73" t="s">
        <v>343</v>
      </c>
      <c r="F525" s="36" t="s">
        <v>290</v>
      </c>
      <c r="G525" s="71">
        <f>G526</f>
        <v>1000</v>
      </c>
    </row>
    <row r="526" spans="1:7" ht="28.5" customHeight="1">
      <c r="A526" s="101" t="s">
        <v>45</v>
      </c>
      <c r="B526" s="5" t="s">
        <v>208</v>
      </c>
      <c r="C526" s="5" t="s">
        <v>186</v>
      </c>
      <c r="D526" s="2" t="s">
        <v>173</v>
      </c>
      <c r="E526" s="73" t="s">
        <v>343</v>
      </c>
      <c r="F526" s="36" t="s">
        <v>46</v>
      </c>
      <c r="G526" s="71">
        <f>G527</f>
        <v>1000</v>
      </c>
    </row>
    <row r="527" spans="1:7" ht="22.5" customHeight="1">
      <c r="A527" s="40" t="s">
        <v>134</v>
      </c>
      <c r="B527" s="5" t="s">
        <v>208</v>
      </c>
      <c r="C527" s="5" t="s">
        <v>186</v>
      </c>
      <c r="D527" s="2" t="s">
        <v>173</v>
      </c>
      <c r="E527" s="73" t="s">
        <v>343</v>
      </c>
      <c r="F527" s="36" t="s">
        <v>48</v>
      </c>
      <c r="G527" s="71">
        <v>1000</v>
      </c>
    </row>
    <row r="528" spans="1:7" ht="32.25" customHeight="1">
      <c r="A528" s="40" t="s">
        <v>139</v>
      </c>
      <c r="B528" s="5" t="s">
        <v>208</v>
      </c>
      <c r="C528" s="5" t="s">
        <v>186</v>
      </c>
      <c r="D528" s="2" t="s">
        <v>173</v>
      </c>
      <c r="E528" s="73" t="s">
        <v>344</v>
      </c>
      <c r="F528" s="36" t="s">
        <v>290</v>
      </c>
      <c r="G528" s="71">
        <f>G529</f>
        <v>1075</v>
      </c>
    </row>
    <row r="529" spans="1:7" ht="29.25" customHeight="1">
      <c r="A529" s="101" t="s">
        <v>45</v>
      </c>
      <c r="B529" s="5" t="s">
        <v>208</v>
      </c>
      <c r="C529" s="5" t="s">
        <v>186</v>
      </c>
      <c r="D529" s="2" t="s">
        <v>173</v>
      </c>
      <c r="E529" s="73" t="s">
        <v>344</v>
      </c>
      <c r="F529" s="36" t="s">
        <v>46</v>
      </c>
      <c r="G529" s="71">
        <f>G530</f>
        <v>1075</v>
      </c>
    </row>
    <row r="530" spans="1:7" ht="22.5" customHeight="1">
      <c r="A530" s="40" t="s">
        <v>134</v>
      </c>
      <c r="B530" s="5" t="s">
        <v>208</v>
      </c>
      <c r="C530" s="5" t="s">
        <v>186</v>
      </c>
      <c r="D530" s="2" t="s">
        <v>173</v>
      </c>
      <c r="E530" s="73" t="s">
        <v>344</v>
      </c>
      <c r="F530" s="36" t="s">
        <v>48</v>
      </c>
      <c r="G530" s="71">
        <v>1075</v>
      </c>
    </row>
    <row r="531" spans="1:7" ht="42.75" customHeight="1">
      <c r="A531" s="40" t="s">
        <v>140</v>
      </c>
      <c r="B531" s="5" t="s">
        <v>208</v>
      </c>
      <c r="C531" s="5" t="s">
        <v>186</v>
      </c>
      <c r="D531" s="2" t="s">
        <v>173</v>
      </c>
      <c r="E531" s="73" t="s">
        <v>345</v>
      </c>
      <c r="F531" s="36" t="s">
        <v>290</v>
      </c>
      <c r="G531" s="71">
        <f>G532</f>
        <v>3375</v>
      </c>
    </row>
    <row r="532" spans="1:7" ht="26.25" customHeight="1">
      <c r="A532" s="40" t="s">
        <v>141</v>
      </c>
      <c r="B532" s="5" t="s">
        <v>208</v>
      </c>
      <c r="C532" s="5" t="s">
        <v>186</v>
      </c>
      <c r="D532" s="2" t="s">
        <v>173</v>
      </c>
      <c r="E532" s="73" t="s">
        <v>345</v>
      </c>
      <c r="F532" s="36" t="s">
        <v>290</v>
      </c>
      <c r="G532" s="71">
        <f>G533+G535</f>
        <v>3375</v>
      </c>
    </row>
    <row r="533" spans="1:7" ht="30" customHeight="1">
      <c r="A533" s="38" t="s">
        <v>21</v>
      </c>
      <c r="B533" s="5" t="s">
        <v>208</v>
      </c>
      <c r="C533" s="5" t="s">
        <v>186</v>
      </c>
      <c r="D533" s="2" t="s">
        <v>173</v>
      </c>
      <c r="E533" s="73" t="s">
        <v>345</v>
      </c>
      <c r="F533" s="36" t="s">
        <v>22</v>
      </c>
      <c r="G533" s="71">
        <f>G534</f>
        <v>375</v>
      </c>
    </row>
    <row r="534" spans="1:7" ht="27" customHeight="1">
      <c r="A534" s="38" t="s">
        <v>23</v>
      </c>
      <c r="B534" s="5" t="s">
        <v>208</v>
      </c>
      <c r="C534" s="5" t="s">
        <v>186</v>
      </c>
      <c r="D534" s="2" t="s">
        <v>173</v>
      </c>
      <c r="E534" s="73" t="s">
        <v>345</v>
      </c>
      <c r="F534" s="36" t="s">
        <v>24</v>
      </c>
      <c r="G534" s="71">
        <f>4775+3000-3000-4400</f>
        <v>375</v>
      </c>
    </row>
    <row r="535" spans="1:7" ht="21" customHeight="1">
      <c r="A535" s="38" t="s">
        <v>28</v>
      </c>
      <c r="B535" s="5" t="s">
        <v>208</v>
      </c>
      <c r="C535" s="5" t="s">
        <v>186</v>
      </c>
      <c r="D535" s="2" t="s">
        <v>173</v>
      </c>
      <c r="E535" s="73" t="s">
        <v>345</v>
      </c>
      <c r="F535" s="36" t="s">
        <v>29</v>
      </c>
      <c r="G535" s="71">
        <f>G536</f>
        <v>3000</v>
      </c>
    </row>
    <row r="536" spans="1:7" ht="42" customHeight="1">
      <c r="A536" s="40" t="s">
        <v>53</v>
      </c>
      <c r="B536" s="5" t="s">
        <v>208</v>
      </c>
      <c r="C536" s="5" t="s">
        <v>186</v>
      </c>
      <c r="D536" s="2" t="s">
        <v>173</v>
      </c>
      <c r="E536" s="73" t="s">
        <v>345</v>
      </c>
      <c r="F536" s="36" t="s">
        <v>6</v>
      </c>
      <c r="G536" s="71">
        <f>3000</f>
        <v>3000</v>
      </c>
    </row>
    <row r="537" spans="1:7" ht="25.5">
      <c r="A537" s="87" t="s">
        <v>267</v>
      </c>
      <c r="B537" s="5" t="s">
        <v>208</v>
      </c>
      <c r="C537" s="5" t="s">
        <v>186</v>
      </c>
      <c r="D537" s="1" t="s">
        <v>179</v>
      </c>
      <c r="E537" s="104" t="s">
        <v>235</v>
      </c>
      <c r="F537" s="36" t="s">
        <v>290</v>
      </c>
      <c r="G537" s="71">
        <f>G538</f>
        <v>22363.2</v>
      </c>
    </row>
    <row r="538" spans="1:7" ht="16.5" customHeight="1">
      <c r="A538" s="40" t="s">
        <v>142</v>
      </c>
      <c r="B538" s="5" t="s">
        <v>208</v>
      </c>
      <c r="C538" s="5" t="s">
        <v>186</v>
      </c>
      <c r="D538" s="1" t="s">
        <v>179</v>
      </c>
      <c r="E538" s="73" t="s">
        <v>368</v>
      </c>
      <c r="F538" s="36" t="s">
        <v>290</v>
      </c>
      <c r="G538" s="71">
        <f>G539+G551</f>
        <v>22363.2</v>
      </c>
    </row>
    <row r="539" spans="1:7" ht="20.25" customHeight="1">
      <c r="A539" s="34" t="s">
        <v>240</v>
      </c>
      <c r="B539" s="5" t="s">
        <v>208</v>
      </c>
      <c r="C539" s="5" t="s">
        <v>186</v>
      </c>
      <c r="D539" s="1" t="s">
        <v>179</v>
      </c>
      <c r="E539" s="73" t="s">
        <v>368</v>
      </c>
      <c r="F539" s="2" t="s">
        <v>290</v>
      </c>
      <c r="G539" s="71">
        <f>G540+G543+G546</f>
        <v>13650.2</v>
      </c>
    </row>
    <row r="540" spans="1:7" ht="21" customHeight="1">
      <c r="A540" s="38" t="s">
        <v>143</v>
      </c>
      <c r="B540" s="5" t="s">
        <v>208</v>
      </c>
      <c r="C540" s="5" t="s">
        <v>186</v>
      </c>
      <c r="D540" s="1" t="s">
        <v>179</v>
      </c>
      <c r="E540" s="2" t="s">
        <v>369</v>
      </c>
      <c r="F540" s="2" t="s">
        <v>290</v>
      </c>
      <c r="G540" s="71">
        <f>G542</f>
        <v>2222</v>
      </c>
    </row>
    <row r="541" spans="1:7" ht="65.25" customHeight="1">
      <c r="A541" s="60" t="s">
        <v>51</v>
      </c>
      <c r="B541" s="5" t="s">
        <v>208</v>
      </c>
      <c r="C541" s="5" t="s">
        <v>186</v>
      </c>
      <c r="D541" s="1" t="s">
        <v>179</v>
      </c>
      <c r="E541" s="2" t="s">
        <v>369</v>
      </c>
      <c r="F541" s="2" t="s">
        <v>52</v>
      </c>
      <c r="G541" s="71">
        <v>2222</v>
      </c>
    </row>
    <row r="542" spans="1:7" ht="25.5">
      <c r="A542" s="60" t="s">
        <v>108</v>
      </c>
      <c r="B542" s="5" t="s">
        <v>208</v>
      </c>
      <c r="C542" s="5" t="s">
        <v>186</v>
      </c>
      <c r="D542" s="1" t="s">
        <v>179</v>
      </c>
      <c r="E542" s="2" t="s">
        <v>369</v>
      </c>
      <c r="F542" s="2" t="s">
        <v>109</v>
      </c>
      <c r="G542" s="71">
        <f>2222</f>
        <v>2222</v>
      </c>
    </row>
    <row r="543" spans="1:7" ht="19.5" customHeight="1">
      <c r="A543" s="38" t="s">
        <v>144</v>
      </c>
      <c r="B543" s="5" t="s">
        <v>208</v>
      </c>
      <c r="C543" s="5" t="s">
        <v>186</v>
      </c>
      <c r="D543" s="1" t="s">
        <v>179</v>
      </c>
      <c r="E543" s="2" t="s">
        <v>367</v>
      </c>
      <c r="F543" s="2" t="s">
        <v>290</v>
      </c>
      <c r="G543" s="71">
        <f>G544</f>
        <v>10933.6</v>
      </c>
    </row>
    <row r="544" spans="1:7" ht="65.25" customHeight="1">
      <c r="A544" s="60" t="s">
        <v>51</v>
      </c>
      <c r="B544" s="5" t="s">
        <v>208</v>
      </c>
      <c r="C544" s="5" t="s">
        <v>186</v>
      </c>
      <c r="D544" s="1" t="s">
        <v>179</v>
      </c>
      <c r="E544" s="2" t="s">
        <v>367</v>
      </c>
      <c r="F544" s="2" t="s">
        <v>52</v>
      </c>
      <c r="G544" s="71">
        <f>G545</f>
        <v>10933.6</v>
      </c>
    </row>
    <row r="545" spans="1:7" ht="25.5">
      <c r="A545" s="60" t="s">
        <v>108</v>
      </c>
      <c r="B545" s="5" t="s">
        <v>208</v>
      </c>
      <c r="C545" s="5" t="s">
        <v>186</v>
      </c>
      <c r="D545" s="1" t="s">
        <v>179</v>
      </c>
      <c r="E545" s="2" t="s">
        <v>367</v>
      </c>
      <c r="F545" s="2" t="s">
        <v>109</v>
      </c>
      <c r="G545" s="71">
        <f>8821.7+2111.9</f>
        <v>10933.6</v>
      </c>
    </row>
    <row r="546" spans="1:7" ht="28.5" customHeight="1">
      <c r="A546" s="38" t="s">
        <v>197</v>
      </c>
      <c r="B546" s="5" t="s">
        <v>208</v>
      </c>
      <c r="C546" s="5" t="s">
        <v>186</v>
      </c>
      <c r="D546" s="1" t="s">
        <v>179</v>
      </c>
      <c r="E546" s="2" t="s">
        <v>370</v>
      </c>
      <c r="F546" s="2" t="s">
        <v>290</v>
      </c>
      <c r="G546" s="71">
        <f>G547+G549</f>
        <v>494.6</v>
      </c>
    </row>
    <row r="547" spans="1:7" ht="31.5" customHeight="1">
      <c r="A547" s="38" t="s">
        <v>21</v>
      </c>
      <c r="B547" s="5" t="s">
        <v>208</v>
      </c>
      <c r="C547" s="5" t="s">
        <v>186</v>
      </c>
      <c r="D547" s="1" t="s">
        <v>179</v>
      </c>
      <c r="E547" s="2" t="s">
        <v>370</v>
      </c>
      <c r="F547" s="2" t="s">
        <v>22</v>
      </c>
      <c r="G547" s="71">
        <v>486.6</v>
      </c>
    </row>
    <row r="548" spans="1:7" ht="31.5" customHeight="1">
      <c r="A548" s="38" t="s">
        <v>23</v>
      </c>
      <c r="B548" s="5" t="s">
        <v>208</v>
      </c>
      <c r="C548" s="5" t="s">
        <v>186</v>
      </c>
      <c r="D548" s="1" t="s">
        <v>179</v>
      </c>
      <c r="E548" s="2" t="s">
        <v>370</v>
      </c>
      <c r="F548" s="2" t="s">
        <v>24</v>
      </c>
      <c r="G548" s="71">
        <v>486.6</v>
      </c>
    </row>
    <row r="549" spans="1:7" ht="20.25" customHeight="1">
      <c r="A549" s="38" t="s">
        <v>28</v>
      </c>
      <c r="B549" s="5" t="s">
        <v>208</v>
      </c>
      <c r="C549" s="5" t="s">
        <v>186</v>
      </c>
      <c r="D549" s="1" t="s">
        <v>179</v>
      </c>
      <c r="E549" s="2" t="s">
        <v>370</v>
      </c>
      <c r="F549" s="2" t="s">
        <v>29</v>
      </c>
      <c r="G549" s="70">
        <v>8</v>
      </c>
    </row>
    <row r="550" spans="1:7" ht="23.25" customHeight="1">
      <c r="A550" s="38" t="s">
        <v>34</v>
      </c>
      <c r="B550" s="5" t="s">
        <v>208</v>
      </c>
      <c r="C550" s="5" t="s">
        <v>186</v>
      </c>
      <c r="D550" s="1" t="s">
        <v>179</v>
      </c>
      <c r="E550" s="2" t="s">
        <v>370</v>
      </c>
      <c r="F550" s="2" t="s">
        <v>35</v>
      </c>
      <c r="G550" s="70">
        <v>8</v>
      </c>
    </row>
    <row r="551" spans="1:7" ht="56.25" customHeight="1">
      <c r="A551" s="6" t="s">
        <v>246</v>
      </c>
      <c r="B551" s="5" t="s">
        <v>208</v>
      </c>
      <c r="C551" s="5" t="s">
        <v>186</v>
      </c>
      <c r="D551" s="1" t="s">
        <v>179</v>
      </c>
      <c r="E551" s="73" t="s">
        <v>402</v>
      </c>
      <c r="F551" s="73" t="s">
        <v>290</v>
      </c>
      <c r="G551" s="71">
        <f>G552+G554+G556</f>
        <v>8713</v>
      </c>
    </row>
    <row r="552" spans="1:7" ht="69.75" customHeight="1">
      <c r="A552" s="60" t="s">
        <v>51</v>
      </c>
      <c r="B552" s="5" t="s">
        <v>208</v>
      </c>
      <c r="C552" s="5" t="s">
        <v>186</v>
      </c>
      <c r="D552" s="1" t="s">
        <v>179</v>
      </c>
      <c r="E552" s="73" t="s">
        <v>402</v>
      </c>
      <c r="F552" s="2" t="s">
        <v>52</v>
      </c>
      <c r="G552" s="71">
        <f>G553</f>
        <v>8138</v>
      </c>
    </row>
    <row r="553" spans="1:7" ht="29.25" customHeight="1">
      <c r="A553" s="60" t="s">
        <v>32</v>
      </c>
      <c r="B553" s="5" t="s">
        <v>208</v>
      </c>
      <c r="C553" s="5" t="s">
        <v>186</v>
      </c>
      <c r="D553" s="1" t="s">
        <v>179</v>
      </c>
      <c r="E553" s="73" t="s">
        <v>402</v>
      </c>
      <c r="F553" s="73" t="s">
        <v>33</v>
      </c>
      <c r="G553" s="71">
        <v>8138</v>
      </c>
    </row>
    <row r="554" spans="1:7" ht="25.5">
      <c r="A554" s="38" t="s">
        <v>21</v>
      </c>
      <c r="B554" s="5" t="s">
        <v>208</v>
      </c>
      <c r="C554" s="5" t="s">
        <v>186</v>
      </c>
      <c r="D554" s="1" t="s">
        <v>179</v>
      </c>
      <c r="E554" s="73" t="s">
        <v>402</v>
      </c>
      <c r="F554" s="73" t="s">
        <v>22</v>
      </c>
      <c r="G554" s="71">
        <f>G555</f>
        <v>572</v>
      </c>
    </row>
    <row r="555" spans="1:7" ht="25.5">
      <c r="A555" s="38" t="s">
        <v>23</v>
      </c>
      <c r="B555" s="5" t="s">
        <v>208</v>
      </c>
      <c r="C555" s="5" t="s">
        <v>186</v>
      </c>
      <c r="D555" s="1" t="s">
        <v>179</v>
      </c>
      <c r="E555" s="73" t="s">
        <v>402</v>
      </c>
      <c r="F555" s="73" t="s">
        <v>24</v>
      </c>
      <c r="G555" s="71">
        <v>572</v>
      </c>
    </row>
    <row r="556" spans="1:7" ht="22.5" customHeight="1">
      <c r="A556" s="38" t="s">
        <v>28</v>
      </c>
      <c r="B556" s="5" t="s">
        <v>208</v>
      </c>
      <c r="C556" s="5" t="s">
        <v>186</v>
      </c>
      <c r="D556" s="1" t="s">
        <v>179</v>
      </c>
      <c r="E556" s="73" t="s">
        <v>402</v>
      </c>
      <c r="F556" s="73" t="s">
        <v>29</v>
      </c>
      <c r="G556" s="71">
        <f>G557</f>
        <v>3</v>
      </c>
    </row>
    <row r="557" spans="1:7" ht="22.5" customHeight="1">
      <c r="A557" s="38" t="s">
        <v>34</v>
      </c>
      <c r="B557" s="5" t="s">
        <v>208</v>
      </c>
      <c r="C557" s="5" t="s">
        <v>186</v>
      </c>
      <c r="D557" s="1" t="s">
        <v>179</v>
      </c>
      <c r="E557" s="73" t="s">
        <v>402</v>
      </c>
      <c r="F557" s="73" t="s">
        <v>35</v>
      </c>
      <c r="G557" s="71">
        <v>3</v>
      </c>
    </row>
    <row r="558" spans="1:7" ht="18.75" customHeight="1">
      <c r="A558" s="31" t="s">
        <v>212</v>
      </c>
      <c r="B558" s="3" t="s">
        <v>208</v>
      </c>
      <c r="C558" s="3" t="s">
        <v>184</v>
      </c>
      <c r="D558" s="3" t="s">
        <v>194</v>
      </c>
      <c r="E558" s="3" t="s">
        <v>235</v>
      </c>
      <c r="F558" s="3" t="s">
        <v>290</v>
      </c>
      <c r="G558" s="17">
        <f>G559+G570+G587+G592+G597</f>
        <v>184056.2</v>
      </c>
    </row>
    <row r="559" spans="1:7" s="42" customFormat="1" ht="15.75" customHeight="1">
      <c r="A559" s="44" t="s">
        <v>276</v>
      </c>
      <c r="B559" s="45" t="s">
        <v>208</v>
      </c>
      <c r="C559" s="45" t="s">
        <v>184</v>
      </c>
      <c r="D559" s="32" t="s">
        <v>173</v>
      </c>
      <c r="E559" s="32" t="s">
        <v>235</v>
      </c>
      <c r="F559" s="32" t="s">
        <v>290</v>
      </c>
      <c r="G559" s="46">
        <f>G560+G564+G567</f>
        <v>61309.600000000006</v>
      </c>
    </row>
    <row r="560" spans="1:7" s="42" customFormat="1" ht="25.5">
      <c r="A560" s="47" t="s">
        <v>248</v>
      </c>
      <c r="B560" s="45" t="s">
        <v>208</v>
      </c>
      <c r="C560" s="45" t="s">
        <v>184</v>
      </c>
      <c r="D560" s="32" t="s">
        <v>173</v>
      </c>
      <c r="E560" s="93" t="s">
        <v>101</v>
      </c>
      <c r="F560" s="48" t="s">
        <v>290</v>
      </c>
      <c r="G560" s="49">
        <v>53184.8</v>
      </c>
    </row>
    <row r="561" spans="1:7" s="42" customFormat="1" ht="42" customHeight="1">
      <c r="A561" s="34" t="s">
        <v>406</v>
      </c>
      <c r="B561" s="45" t="s">
        <v>208</v>
      </c>
      <c r="C561" s="45" t="s">
        <v>184</v>
      </c>
      <c r="D561" s="32" t="s">
        <v>173</v>
      </c>
      <c r="E561" s="48" t="s">
        <v>101</v>
      </c>
      <c r="F561" s="48" t="s">
        <v>290</v>
      </c>
      <c r="G561" s="15">
        <v>53184.8</v>
      </c>
    </row>
    <row r="562" spans="1:7" s="42" customFormat="1" ht="42.75" customHeight="1">
      <c r="A562" s="40" t="s">
        <v>45</v>
      </c>
      <c r="B562" s="45" t="s">
        <v>208</v>
      </c>
      <c r="C562" s="45" t="s">
        <v>184</v>
      </c>
      <c r="D562" s="32" t="s">
        <v>173</v>
      </c>
      <c r="E562" s="48" t="s">
        <v>101</v>
      </c>
      <c r="F562" s="48" t="s">
        <v>46</v>
      </c>
      <c r="G562" s="15">
        <v>53184.8</v>
      </c>
    </row>
    <row r="563" spans="1:7" s="42" customFormat="1" ht="20.25" customHeight="1">
      <c r="A563" s="40" t="s">
        <v>102</v>
      </c>
      <c r="B563" s="45" t="s">
        <v>208</v>
      </c>
      <c r="C563" s="45" t="s">
        <v>184</v>
      </c>
      <c r="D563" s="32" t="s">
        <v>173</v>
      </c>
      <c r="E563" s="48" t="s">
        <v>101</v>
      </c>
      <c r="F563" s="48" t="s">
        <v>48</v>
      </c>
      <c r="G563" s="15">
        <v>53184.8</v>
      </c>
    </row>
    <row r="564" spans="1:7" s="42" customFormat="1" ht="63.75">
      <c r="A564" s="34" t="s">
        <v>103</v>
      </c>
      <c r="B564" s="45" t="s">
        <v>208</v>
      </c>
      <c r="C564" s="45" t="s">
        <v>184</v>
      </c>
      <c r="D564" s="32" t="s">
        <v>173</v>
      </c>
      <c r="E564" s="4" t="s">
        <v>104</v>
      </c>
      <c r="F564" s="48" t="s">
        <v>290</v>
      </c>
      <c r="G564" s="15">
        <v>412</v>
      </c>
    </row>
    <row r="565" spans="1:7" s="42" customFormat="1" ht="25.5">
      <c r="A565" s="34" t="s">
        <v>45</v>
      </c>
      <c r="B565" s="45" t="s">
        <v>208</v>
      </c>
      <c r="C565" s="45" t="s">
        <v>184</v>
      </c>
      <c r="D565" s="32" t="s">
        <v>173</v>
      </c>
      <c r="E565" s="1" t="s">
        <v>104</v>
      </c>
      <c r="F565" s="48" t="s">
        <v>46</v>
      </c>
      <c r="G565" s="15">
        <v>412</v>
      </c>
    </row>
    <row r="566" spans="1:7" s="42" customFormat="1" ht="12.75">
      <c r="A566" s="40" t="s">
        <v>47</v>
      </c>
      <c r="B566" s="45" t="s">
        <v>208</v>
      </c>
      <c r="C566" s="45" t="s">
        <v>184</v>
      </c>
      <c r="D566" s="32" t="s">
        <v>173</v>
      </c>
      <c r="E566" s="1" t="s">
        <v>104</v>
      </c>
      <c r="F566" s="48" t="s">
        <v>48</v>
      </c>
      <c r="G566" s="15">
        <v>412</v>
      </c>
    </row>
    <row r="567" spans="1:7" s="42" customFormat="1" ht="38.25">
      <c r="A567" s="40" t="s">
        <v>105</v>
      </c>
      <c r="B567" s="45" t="s">
        <v>208</v>
      </c>
      <c r="C567" s="45" t="s">
        <v>184</v>
      </c>
      <c r="D567" s="32" t="s">
        <v>173</v>
      </c>
      <c r="E567" s="4" t="s">
        <v>346</v>
      </c>
      <c r="F567" s="48" t="s">
        <v>290</v>
      </c>
      <c r="G567" s="15">
        <f>G568</f>
        <v>7712.8</v>
      </c>
    </row>
    <row r="568" spans="1:7" s="42" customFormat="1" ht="25.5">
      <c r="A568" s="34" t="s">
        <v>45</v>
      </c>
      <c r="B568" s="45" t="s">
        <v>208</v>
      </c>
      <c r="C568" s="45" t="s">
        <v>184</v>
      </c>
      <c r="D568" s="32" t="s">
        <v>173</v>
      </c>
      <c r="E568" s="1" t="s">
        <v>346</v>
      </c>
      <c r="F568" s="48" t="s">
        <v>46</v>
      </c>
      <c r="G568" s="15">
        <f>G569</f>
        <v>7712.8</v>
      </c>
    </row>
    <row r="569" spans="1:7" s="42" customFormat="1" ht="21.75" customHeight="1">
      <c r="A569" s="40" t="s">
        <v>47</v>
      </c>
      <c r="B569" s="45" t="s">
        <v>208</v>
      </c>
      <c r="C569" s="45" t="s">
        <v>184</v>
      </c>
      <c r="D569" s="32" t="s">
        <v>173</v>
      </c>
      <c r="E569" s="1" t="s">
        <v>346</v>
      </c>
      <c r="F569" s="48" t="s">
        <v>48</v>
      </c>
      <c r="G569" s="15">
        <f>8127.8-415</f>
        <v>7712.8</v>
      </c>
    </row>
    <row r="570" spans="1:7" s="42" customFormat="1" ht="19.5" customHeight="1">
      <c r="A570" s="98" t="s">
        <v>277</v>
      </c>
      <c r="B570" s="45" t="s">
        <v>208</v>
      </c>
      <c r="C570" s="45" t="s">
        <v>184</v>
      </c>
      <c r="D570" s="32" t="s">
        <v>175</v>
      </c>
      <c r="E570" s="1" t="s">
        <v>235</v>
      </c>
      <c r="F570" s="48" t="s">
        <v>290</v>
      </c>
      <c r="G570" s="15">
        <f>G571+G575+G580+G584</f>
        <v>96451.4</v>
      </c>
    </row>
    <row r="571" spans="1:7" s="42" customFormat="1" ht="27.75" customHeight="1">
      <c r="A571" s="80" t="s">
        <v>248</v>
      </c>
      <c r="B571" s="45" t="s">
        <v>208</v>
      </c>
      <c r="C571" s="45" t="s">
        <v>184</v>
      </c>
      <c r="D571" s="32" t="s">
        <v>175</v>
      </c>
      <c r="E571" s="4" t="s">
        <v>101</v>
      </c>
      <c r="F571" s="48" t="s">
        <v>290</v>
      </c>
      <c r="G571" s="15">
        <f>G572</f>
        <v>35607.9</v>
      </c>
    </row>
    <row r="572" spans="1:7" s="42" customFormat="1" ht="28.5" customHeight="1">
      <c r="A572" s="34" t="s">
        <v>406</v>
      </c>
      <c r="B572" s="45" t="s">
        <v>208</v>
      </c>
      <c r="C572" s="45" t="s">
        <v>184</v>
      </c>
      <c r="D572" s="32" t="s">
        <v>175</v>
      </c>
      <c r="E572" s="32" t="s">
        <v>101</v>
      </c>
      <c r="F572" s="32" t="s">
        <v>290</v>
      </c>
      <c r="G572" s="46">
        <f>G573</f>
        <v>35607.9</v>
      </c>
    </row>
    <row r="573" spans="1:7" s="42" customFormat="1" ht="30.75" customHeight="1">
      <c r="A573" s="34" t="s">
        <v>45</v>
      </c>
      <c r="B573" s="45" t="s">
        <v>208</v>
      </c>
      <c r="C573" s="45" t="s">
        <v>184</v>
      </c>
      <c r="D573" s="32" t="s">
        <v>175</v>
      </c>
      <c r="E573" s="32" t="s">
        <v>101</v>
      </c>
      <c r="F573" s="32" t="s">
        <v>46</v>
      </c>
      <c r="G573" s="16">
        <f>G574</f>
        <v>35607.9</v>
      </c>
    </row>
    <row r="574" spans="1:7" s="42" customFormat="1" ht="29.25" customHeight="1">
      <c r="A574" s="40" t="s">
        <v>47</v>
      </c>
      <c r="B574" s="45" t="s">
        <v>208</v>
      </c>
      <c r="C574" s="45" t="s">
        <v>184</v>
      </c>
      <c r="D574" s="32" t="s">
        <v>175</v>
      </c>
      <c r="E574" s="32" t="s">
        <v>101</v>
      </c>
      <c r="F574" s="32" t="s">
        <v>48</v>
      </c>
      <c r="G574" s="16">
        <f>30735+4872.9</f>
        <v>35607.9</v>
      </c>
    </row>
    <row r="575" spans="1:7" s="42" customFormat="1" ht="24" customHeight="1">
      <c r="A575" s="34" t="s">
        <v>228</v>
      </c>
      <c r="B575" s="45" t="s">
        <v>208</v>
      </c>
      <c r="C575" s="45" t="s">
        <v>184</v>
      </c>
      <c r="D575" s="32" t="s">
        <v>175</v>
      </c>
      <c r="E575" s="94" t="s">
        <v>101</v>
      </c>
      <c r="F575" s="32" t="s">
        <v>290</v>
      </c>
      <c r="G575" s="16">
        <f>G576</f>
        <v>10712.1</v>
      </c>
    </row>
    <row r="576" spans="1:7" s="42" customFormat="1" ht="47.25" customHeight="1">
      <c r="A576" s="80" t="s">
        <v>291</v>
      </c>
      <c r="B576" s="45" t="s">
        <v>208</v>
      </c>
      <c r="C576" s="45" t="s">
        <v>184</v>
      </c>
      <c r="D576" s="32" t="s">
        <v>175</v>
      </c>
      <c r="E576" s="55" t="s">
        <v>101</v>
      </c>
      <c r="F576" s="32" t="s">
        <v>290</v>
      </c>
      <c r="G576" s="16">
        <f>G577</f>
        <v>10712.1</v>
      </c>
    </row>
    <row r="577" spans="1:7" s="43" customFormat="1" ht="32.25" customHeight="1">
      <c r="A577" s="34" t="s">
        <v>45</v>
      </c>
      <c r="B577" s="45" t="s">
        <v>208</v>
      </c>
      <c r="C577" s="45" t="s">
        <v>184</v>
      </c>
      <c r="D577" s="32" t="s">
        <v>175</v>
      </c>
      <c r="E577" s="55" t="s">
        <v>101</v>
      </c>
      <c r="F577" s="32" t="s">
        <v>46</v>
      </c>
      <c r="G577" s="46">
        <f>G578+G579</f>
        <v>10712.1</v>
      </c>
    </row>
    <row r="578" spans="1:7" s="43" customFormat="1" ht="26.25" customHeight="1">
      <c r="A578" s="40" t="s">
        <v>47</v>
      </c>
      <c r="B578" s="45" t="s">
        <v>208</v>
      </c>
      <c r="C578" s="45" t="s">
        <v>184</v>
      </c>
      <c r="D578" s="32" t="s">
        <v>175</v>
      </c>
      <c r="E578" s="55" t="s">
        <v>101</v>
      </c>
      <c r="F578" s="32" t="s">
        <v>48</v>
      </c>
      <c r="G578" s="16">
        <f>11485-872.9</f>
        <v>10612.1</v>
      </c>
    </row>
    <row r="579" spans="1:7" s="43" customFormat="1" ht="18" customHeight="1">
      <c r="A579" s="80" t="s">
        <v>106</v>
      </c>
      <c r="B579" s="45" t="s">
        <v>208</v>
      </c>
      <c r="C579" s="45" t="s">
        <v>184</v>
      </c>
      <c r="D579" s="32" t="s">
        <v>175</v>
      </c>
      <c r="E579" s="55" t="s">
        <v>101</v>
      </c>
      <c r="F579" s="32" t="s">
        <v>107</v>
      </c>
      <c r="G579" s="16">
        <v>100</v>
      </c>
    </row>
    <row r="580" spans="1:7" s="43" customFormat="1" ht="41.25" customHeight="1">
      <c r="A580" s="80" t="s">
        <v>105</v>
      </c>
      <c r="B580" s="45" t="s">
        <v>208</v>
      </c>
      <c r="C580" s="45" t="s">
        <v>184</v>
      </c>
      <c r="D580" s="32" t="s">
        <v>175</v>
      </c>
      <c r="E580" s="55" t="s">
        <v>346</v>
      </c>
      <c r="F580" s="32" t="s">
        <v>290</v>
      </c>
      <c r="G580" s="16">
        <f>G581</f>
        <v>11984.4</v>
      </c>
    </row>
    <row r="581" spans="1:7" s="43" customFormat="1" ht="26.25" customHeight="1">
      <c r="A581" s="34" t="s">
        <v>45</v>
      </c>
      <c r="B581" s="45" t="s">
        <v>208</v>
      </c>
      <c r="C581" s="45" t="s">
        <v>184</v>
      </c>
      <c r="D581" s="32" t="s">
        <v>175</v>
      </c>
      <c r="E581" s="55" t="s">
        <v>346</v>
      </c>
      <c r="F581" s="32" t="s">
        <v>46</v>
      </c>
      <c r="G581" s="46">
        <f>G582+G583</f>
        <v>11984.4</v>
      </c>
    </row>
    <row r="582" spans="1:7" s="43" customFormat="1" ht="22.5" customHeight="1">
      <c r="A582" s="40" t="s">
        <v>47</v>
      </c>
      <c r="B582" s="45" t="s">
        <v>208</v>
      </c>
      <c r="C582" s="45" t="s">
        <v>184</v>
      </c>
      <c r="D582" s="32" t="s">
        <v>175</v>
      </c>
      <c r="E582" s="55" t="s">
        <v>346</v>
      </c>
      <c r="F582" s="32" t="s">
        <v>48</v>
      </c>
      <c r="G582" s="46">
        <f>10292+415+1000</f>
        <v>11707</v>
      </c>
    </row>
    <row r="583" spans="1:7" s="43" customFormat="1" ht="22.5" customHeight="1">
      <c r="A583" s="40" t="s">
        <v>106</v>
      </c>
      <c r="B583" s="45" t="s">
        <v>208</v>
      </c>
      <c r="C583" s="45" t="s">
        <v>184</v>
      </c>
      <c r="D583" s="32" t="s">
        <v>175</v>
      </c>
      <c r="E583" s="1" t="s">
        <v>346</v>
      </c>
      <c r="F583" s="48" t="s">
        <v>107</v>
      </c>
      <c r="G583" s="15">
        <v>277.4</v>
      </c>
    </row>
    <row r="584" spans="1:7" s="43" customFormat="1" ht="67.5" customHeight="1">
      <c r="A584" s="34" t="s">
        <v>103</v>
      </c>
      <c r="B584" s="45" t="s">
        <v>208</v>
      </c>
      <c r="C584" s="45" t="s">
        <v>184</v>
      </c>
      <c r="D584" s="32" t="s">
        <v>175</v>
      </c>
      <c r="E584" s="97" t="s">
        <v>104</v>
      </c>
      <c r="F584" s="32"/>
      <c r="G584" s="46">
        <f>G585</f>
        <v>38147</v>
      </c>
    </row>
    <row r="585" spans="1:7" s="42" customFormat="1" ht="25.5">
      <c r="A585" s="47" t="s">
        <v>21</v>
      </c>
      <c r="B585" s="45" t="s">
        <v>208</v>
      </c>
      <c r="C585" s="45" t="s">
        <v>184</v>
      </c>
      <c r="D585" s="32" t="s">
        <v>175</v>
      </c>
      <c r="E585" s="32" t="s">
        <v>104</v>
      </c>
      <c r="F585" s="32" t="s">
        <v>22</v>
      </c>
      <c r="G585" s="46">
        <f>G586</f>
        <v>38147</v>
      </c>
    </row>
    <row r="586" spans="1:7" s="42" customFormat="1" ht="25.5">
      <c r="A586" s="34" t="s">
        <v>23</v>
      </c>
      <c r="B586" s="45" t="s">
        <v>208</v>
      </c>
      <c r="C586" s="45" t="s">
        <v>184</v>
      </c>
      <c r="D586" s="32" t="s">
        <v>175</v>
      </c>
      <c r="E586" s="32" t="s">
        <v>104</v>
      </c>
      <c r="F586" s="32" t="s">
        <v>24</v>
      </c>
      <c r="G586" s="15">
        <f>38147</f>
        <v>38147</v>
      </c>
    </row>
    <row r="587" spans="1:7" s="41" customFormat="1" ht="15.75" customHeight="1">
      <c r="A587" s="50" t="s">
        <v>280</v>
      </c>
      <c r="B587" s="45" t="s">
        <v>208</v>
      </c>
      <c r="C587" s="45" t="s">
        <v>184</v>
      </c>
      <c r="D587" s="32" t="s">
        <v>179</v>
      </c>
      <c r="E587" s="32"/>
      <c r="F587" s="32"/>
      <c r="G587" s="46">
        <f>G588</f>
        <v>1735</v>
      </c>
    </row>
    <row r="588" spans="1:7" s="42" customFormat="1" ht="17.25" customHeight="1">
      <c r="A588" s="95" t="s">
        <v>229</v>
      </c>
      <c r="B588" s="45" t="s">
        <v>208</v>
      </c>
      <c r="C588" s="45" t="s">
        <v>184</v>
      </c>
      <c r="D588" s="32" t="s">
        <v>179</v>
      </c>
      <c r="E588" s="32" t="s">
        <v>346</v>
      </c>
      <c r="F588" s="32"/>
      <c r="G588" s="46">
        <f>G589</f>
        <v>1735</v>
      </c>
    </row>
    <row r="589" spans="1:7" s="42" customFormat="1" ht="38.25">
      <c r="A589" s="34" t="s">
        <v>105</v>
      </c>
      <c r="B589" s="45" t="s">
        <v>208</v>
      </c>
      <c r="C589" s="45" t="s">
        <v>184</v>
      </c>
      <c r="D589" s="32" t="s">
        <v>179</v>
      </c>
      <c r="E589" s="2" t="s">
        <v>346</v>
      </c>
      <c r="F589" s="32"/>
      <c r="G589" s="16">
        <f>G590</f>
        <v>1735</v>
      </c>
    </row>
    <row r="590" spans="1:7" s="42" customFormat="1" ht="41.25" customHeight="1">
      <c r="A590" s="40" t="s">
        <v>45</v>
      </c>
      <c r="B590" s="45" t="s">
        <v>208</v>
      </c>
      <c r="C590" s="45" t="s">
        <v>184</v>
      </c>
      <c r="D590" s="32" t="s">
        <v>179</v>
      </c>
      <c r="E590" s="2" t="s">
        <v>346</v>
      </c>
      <c r="F590" s="32" t="s">
        <v>46</v>
      </c>
      <c r="G590" s="16">
        <f>G591</f>
        <v>1735</v>
      </c>
    </row>
    <row r="591" spans="1:7" s="42" customFormat="1" ht="12.75">
      <c r="A591" s="34" t="s">
        <v>47</v>
      </c>
      <c r="B591" s="45" t="s">
        <v>208</v>
      </c>
      <c r="C591" s="45" t="s">
        <v>184</v>
      </c>
      <c r="D591" s="32" t="s">
        <v>179</v>
      </c>
      <c r="E591" s="2" t="s">
        <v>346</v>
      </c>
      <c r="F591" s="32" t="s">
        <v>48</v>
      </c>
      <c r="G591" s="16">
        <f>1125+610</f>
        <v>1735</v>
      </c>
    </row>
    <row r="592" spans="1:7" s="41" customFormat="1" ht="25.5">
      <c r="A592" s="50" t="s">
        <v>279</v>
      </c>
      <c r="B592" s="45" t="s">
        <v>208</v>
      </c>
      <c r="C592" s="45" t="s">
        <v>184</v>
      </c>
      <c r="D592" s="32" t="s">
        <v>188</v>
      </c>
      <c r="E592" s="32"/>
      <c r="F592" s="32"/>
      <c r="G592" s="46">
        <f>G593</f>
        <v>1181.6</v>
      </c>
    </row>
    <row r="593" spans="1:7" s="42" customFormat="1" ht="18" customHeight="1">
      <c r="A593" s="47" t="s">
        <v>278</v>
      </c>
      <c r="B593" s="45" t="s">
        <v>208</v>
      </c>
      <c r="C593" s="45" t="s">
        <v>184</v>
      </c>
      <c r="D593" s="32" t="s">
        <v>188</v>
      </c>
      <c r="E593" s="32" t="s">
        <v>101</v>
      </c>
      <c r="F593" s="32"/>
      <c r="G593" s="46">
        <f>G594</f>
        <v>1181.6</v>
      </c>
    </row>
    <row r="594" spans="1:7" s="42" customFormat="1" ht="53.25" customHeight="1">
      <c r="A594" s="34" t="s">
        <v>3</v>
      </c>
      <c r="B594" s="45" t="s">
        <v>208</v>
      </c>
      <c r="C594" s="45" t="s">
        <v>184</v>
      </c>
      <c r="D594" s="32" t="s">
        <v>188</v>
      </c>
      <c r="E594" s="32" t="s">
        <v>101</v>
      </c>
      <c r="F594" s="32"/>
      <c r="G594" s="46">
        <f>G595</f>
        <v>1181.6</v>
      </c>
    </row>
    <row r="595" spans="1:7" s="42" customFormat="1" ht="42" customHeight="1">
      <c r="A595" s="40" t="s">
        <v>45</v>
      </c>
      <c r="B595" s="45" t="s">
        <v>208</v>
      </c>
      <c r="C595" s="45" t="s">
        <v>184</v>
      </c>
      <c r="D595" s="32" t="s">
        <v>188</v>
      </c>
      <c r="E595" s="32" t="s">
        <v>101</v>
      </c>
      <c r="F595" s="32" t="s">
        <v>46</v>
      </c>
      <c r="G595" s="46">
        <v>1181.6</v>
      </c>
    </row>
    <row r="596" spans="1:7" s="42" customFormat="1" ht="27" customHeight="1">
      <c r="A596" s="34" t="s">
        <v>47</v>
      </c>
      <c r="B596" s="45" t="s">
        <v>208</v>
      </c>
      <c r="C596" s="45" t="s">
        <v>184</v>
      </c>
      <c r="D596" s="32" t="s">
        <v>188</v>
      </c>
      <c r="E596" s="32" t="s">
        <v>101</v>
      </c>
      <c r="F596" s="32" t="s">
        <v>48</v>
      </c>
      <c r="G596" s="46">
        <v>1181.6</v>
      </c>
    </row>
    <row r="597" spans="1:7" ht="18.75" customHeight="1">
      <c r="A597" s="50" t="s">
        <v>266</v>
      </c>
      <c r="B597" s="45" t="s">
        <v>208</v>
      </c>
      <c r="C597" s="45" t="s">
        <v>184</v>
      </c>
      <c r="D597" s="32" t="s">
        <v>184</v>
      </c>
      <c r="E597" s="32"/>
      <c r="F597" s="32"/>
      <c r="G597" s="46">
        <f>G606+G598+G614+G623</f>
        <v>23378.6</v>
      </c>
    </row>
    <row r="598" spans="1:7" ht="17.25" customHeight="1">
      <c r="A598" s="51" t="s">
        <v>240</v>
      </c>
      <c r="B598" s="45" t="s">
        <v>208</v>
      </c>
      <c r="C598" s="45" t="s">
        <v>184</v>
      </c>
      <c r="D598" s="32" t="s">
        <v>184</v>
      </c>
      <c r="E598" s="32" t="s">
        <v>101</v>
      </c>
      <c r="F598" s="32"/>
      <c r="G598" s="46">
        <f>G599</f>
        <v>15688.6</v>
      </c>
    </row>
    <row r="599" spans="1:7" ht="25.5">
      <c r="A599" s="51" t="s">
        <v>2</v>
      </c>
      <c r="B599" s="45" t="s">
        <v>208</v>
      </c>
      <c r="C599" s="45" t="s">
        <v>184</v>
      </c>
      <c r="D599" s="32" t="s">
        <v>184</v>
      </c>
      <c r="E599" s="32" t="s">
        <v>101</v>
      </c>
      <c r="F599" s="32"/>
      <c r="G599" s="46">
        <f>G600+G602+G604</f>
        <v>15688.6</v>
      </c>
    </row>
    <row r="600" spans="1:7" ht="64.5" customHeight="1">
      <c r="A600" s="60" t="s">
        <v>51</v>
      </c>
      <c r="B600" s="45" t="s">
        <v>208</v>
      </c>
      <c r="C600" s="45" t="s">
        <v>184</v>
      </c>
      <c r="D600" s="32" t="s">
        <v>184</v>
      </c>
      <c r="E600" s="32" t="s">
        <v>101</v>
      </c>
      <c r="F600" s="32" t="s">
        <v>52</v>
      </c>
      <c r="G600" s="46">
        <f>G601</f>
        <v>12850</v>
      </c>
    </row>
    <row r="601" spans="1:7" ht="29.25" customHeight="1">
      <c r="A601" s="60" t="s">
        <v>108</v>
      </c>
      <c r="B601" s="45" t="s">
        <v>208</v>
      </c>
      <c r="C601" s="45" t="s">
        <v>184</v>
      </c>
      <c r="D601" s="32" t="s">
        <v>184</v>
      </c>
      <c r="E601" s="32" t="s">
        <v>101</v>
      </c>
      <c r="F601" s="32" t="s">
        <v>109</v>
      </c>
      <c r="G601" s="46">
        <f>13100-250</f>
        <v>12850</v>
      </c>
    </row>
    <row r="602" spans="1:7" ht="25.5">
      <c r="A602" s="39" t="s">
        <v>21</v>
      </c>
      <c r="B602" s="45" t="s">
        <v>208</v>
      </c>
      <c r="C602" s="45" t="s">
        <v>184</v>
      </c>
      <c r="D602" s="32" t="s">
        <v>184</v>
      </c>
      <c r="E602" s="32" t="s">
        <v>101</v>
      </c>
      <c r="F602" s="32" t="s">
        <v>22</v>
      </c>
      <c r="G602" s="46">
        <f>G603</f>
        <v>2817.6000000000004</v>
      </c>
    </row>
    <row r="603" spans="1:7" ht="30" customHeight="1">
      <c r="A603" s="38" t="s">
        <v>23</v>
      </c>
      <c r="B603" s="45" t="s">
        <v>208</v>
      </c>
      <c r="C603" s="45" t="s">
        <v>184</v>
      </c>
      <c r="D603" s="32" t="s">
        <v>184</v>
      </c>
      <c r="E603" s="32" t="s">
        <v>101</v>
      </c>
      <c r="F603" s="32" t="s">
        <v>24</v>
      </c>
      <c r="G603" s="46">
        <f>6567.6-3750</f>
        <v>2817.6000000000004</v>
      </c>
    </row>
    <row r="604" spans="1:7" ht="23.25" customHeight="1">
      <c r="A604" s="38" t="s">
        <v>28</v>
      </c>
      <c r="B604" s="45" t="s">
        <v>208</v>
      </c>
      <c r="C604" s="45" t="s">
        <v>184</v>
      </c>
      <c r="D604" s="32" t="s">
        <v>184</v>
      </c>
      <c r="E604" s="32" t="s">
        <v>101</v>
      </c>
      <c r="F604" s="2" t="s">
        <v>29</v>
      </c>
      <c r="G604" s="14">
        <v>21</v>
      </c>
    </row>
    <row r="605" spans="1:7" ht="16.5" customHeight="1">
      <c r="A605" s="61" t="s">
        <v>284</v>
      </c>
      <c r="B605" s="45" t="s">
        <v>208</v>
      </c>
      <c r="C605" s="45" t="s">
        <v>184</v>
      </c>
      <c r="D605" s="32" t="s">
        <v>184</v>
      </c>
      <c r="E605" s="32" t="s">
        <v>101</v>
      </c>
      <c r="F605" s="2" t="s">
        <v>35</v>
      </c>
      <c r="G605" s="14">
        <v>21</v>
      </c>
    </row>
    <row r="606" spans="1:7" ht="25.5">
      <c r="A606" s="47" t="s">
        <v>110</v>
      </c>
      <c r="B606" s="45" t="s">
        <v>208</v>
      </c>
      <c r="C606" s="45" t="s">
        <v>184</v>
      </c>
      <c r="D606" s="32" t="s">
        <v>184</v>
      </c>
      <c r="E606" s="32" t="s">
        <v>101</v>
      </c>
      <c r="F606" s="32"/>
      <c r="G606" s="46">
        <f>G607</f>
        <v>2300</v>
      </c>
    </row>
    <row r="607" spans="1:7" ht="51.75" customHeight="1">
      <c r="A607" s="34" t="s">
        <v>1</v>
      </c>
      <c r="B607" s="45" t="s">
        <v>208</v>
      </c>
      <c r="C607" s="45" t="s">
        <v>184</v>
      </c>
      <c r="D607" s="32" t="s">
        <v>184</v>
      </c>
      <c r="E607" s="73" t="s">
        <v>101</v>
      </c>
      <c r="F607" s="32"/>
      <c r="G607" s="74">
        <f>G608+G610+G612</f>
        <v>2300</v>
      </c>
    </row>
    <row r="608" spans="1:7" ht="69.75" customHeight="1">
      <c r="A608" s="60" t="s">
        <v>51</v>
      </c>
      <c r="B608" s="45" t="s">
        <v>208</v>
      </c>
      <c r="C608" s="45" t="s">
        <v>184</v>
      </c>
      <c r="D608" s="32" t="s">
        <v>184</v>
      </c>
      <c r="E608" s="73" t="s">
        <v>101</v>
      </c>
      <c r="F608" s="32" t="s">
        <v>52</v>
      </c>
      <c r="G608" s="74">
        <v>2000</v>
      </c>
    </row>
    <row r="609" spans="1:7" ht="28.5" customHeight="1">
      <c r="A609" s="60" t="s">
        <v>165</v>
      </c>
      <c r="B609" s="45" t="s">
        <v>208</v>
      </c>
      <c r="C609" s="45" t="s">
        <v>184</v>
      </c>
      <c r="D609" s="32" t="s">
        <v>184</v>
      </c>
      <c r="E609" s="73" t="s">
        <v>101</v>
      </c>
      <c r="F609" s="32" t="s">
        <v>33</v>
      </c>
      <c r="G609" s="74">
        <v>2000</v>
      </c>
    </row>
    <row r="610" spans="1:7" ht="33.75" customHeight="1">
      <c r="A610" s="39" t="s">
        <v>21</v>
      </c>
      <c r="B610" s="45" t="s">
        <v>208</v>
      </c>
      <c r="C610" s="45" t="s">
        <v>184</v>
      </c>
      <c r="D610" s="32" t="s">
        <v>184</v>
      </c>
      <c r="E610" s="73" t="s">
        <v>101</v>
      </c>
      <c r="F610" s="32" t="s">
        <v>22</v>
      </c>
      <c r="G610" s="74">
        <v>298</v>
      </c>
    </row>
    <row r="611" spans="1:7" ht="31.5" customHeight="1">
      <c r="A611" s="39" t="s">
        <v>164</v>
      </c>
      <c r="B611" s="45" t="s">
        <v>208</v>
      </c>
      <c r="C611" s="45" t="s">
        <v>184</v>
      </c>
      <c r="D611" s="32" t="s">
        <v>184</v>
      </c>
      <c r="E611" s="73" t="s">
        <v>101</v>
      </c>
      <c r="F611" s="32" t="s">
        <v>24</v>
      </c>
      <c r="G611" s="74">
        <v>298</v>
      </c>
    </row>
    <row r="612" spans="1:7" ht="31.5" customHeight="1">
      <c r="A612" s="38" t="s">
        <v>28</v>
      </c>
      <c r="B612" s="45" t="s">
        <v>208</v>
      </c>
      <c r="C612" s="45" t="s">
        <v>184</v>
      </c>
      <c r="D612" s="32" t="s">
        <v>184</v>
      </c>
      <c r="E612" s="73" t="s">
        <v>101</v>
      </c>
      <c r="F612" s="32" t="s">
        <v>29</v>
      </c>
      <c r="G612" s="74">
        <v>2</v>
      </c>
    </row>
    <row r="613" spans="1:7" ht="26.25" customHeight="1">
      <c r="A613" s="61" t="s">
        <v>284</v>
      </c>
      <c r="B613" s="45" t="s">
        <v>208</v>
      </c>
      <c r="C613" s="45" t="s">
        <v>184</v>
      </c>
      <c r="D613" s="32" t="s">
        <v>184</v>
      </c>
      <c r="E613" s="73" t="s">
        <v>101</v>
      </c>
      <c r="F613" s="32" t="s">
        <v>35</v>
      </c>
      <c r="G613" s="74">
        <v>2</v>
      </c>
    </row>
    <row r="614" spans="1:7" ht="41.25" customHeight="1">
      <c r="A614" s="96" t="s">
        <v>105</v>
      </c>
      <c r="B614" s="45" t="s">
        <v>208</v>
      </c>
      <c r="C614" s="45" t="s">
        <v>184</v>
      </c>
      <c r="D614" s="32" t="s">
        <v>184</v>
      </c>
      <c r="E614" s="73" t="s">
        <v>417</v>
      </c>
      <c r="F614" s="32"/>
      <c r="G614" s="74">
        <f>G615+G618</f>
        <v>4390</v>
      </c>
    </row>
    <row r="615" spans="1:7" ht="23.25" customHeight="1">
      <c r="A615" s="38" t="s">
        <v>144</v>
      </c>
      <c r="B615" s="45" t="s">
        <v>208</v>
      </c>
      <c r="C615" s="45" t="s">
        <v>184</v>
      </c>
      <c r="D615" s="32" t="s">
        <v>184</v>
      </c>
      <c r="E615" s="1" t="s">
        <v>386</v>
      </c>
      <c r="F615" s="32"/>
      <c r="G615" s="74">
        <f>G616</f>
        <v>2000</v>
      </c>
    </row>
    <row r="616" spans="1:7" ht="66" customHeight="1">
      <c r="A616" s="60" t="s">
        <v>51</v>
      </c>
      <c r="B616" s="45" t="s">
        <v>208</v>
      </c>
      <c r="C616" s="45" t="s">
        <v>184</v>
      </c>
      <c r="D616" s="32" t="s">
        <v>184</v>
      </c>
      <c r="E616" s="73" t="s">
        <v>386</v>
      </c>
      <c r="F616" s="32" t="s">
        <v>52</v>
      </c>
      <c r="G616" s="74">
        <v>2000</v>
      </c>
    </row>
    <row r="617" spans="1:7" ht="30.75" customHeight="1">
      <c r="A617" s="60" t="s">
        <v>108</v>
      </c>
      <c r="B617" s="45" t="s">
        <v>208</v>
      </c>
      <c r="C617" s="45" t="s">
        <v>184</v>
      </c>
      <c r="D617" s="32" t="s">
        <v>184</v>
      </c>
      <c r="E617" s="73" t="s">
        <v>386</v>
      </c>
      <c r="F617" s="32" t="s">
        <v>109</v>
      </c>
      <c r="G617" s="16">
        <v>2000</v>
      </c>
    </row>
    <row r="618" spans="1:7" ht="29.25" customHeight="1">
      <c r="A618" s="38" t="s">
        <v>197</v>
      </c>
      <c r="B618" s="45" t="s">
        <v>208</v>
      </c>
      <c r="C618" s="45" t="s">
        <v>184</v>
      </c>
      <c r="D618" s="32" t="s">
        <v>184</v>
      </c>
      <c r="E618" s="73" t="s">
        <v>416</v>
      </c>
      <c r="F618" s="32"/>
      <c r="G618" s="16">
        <f>G619+G621</f>
        <v>2390</v>
      </c>
    </row>
    <row r="619" spans="1:7" ht="30.75" customHeight="1">
      <c r="A619" s="39" t="s">
        <v>21</v>
      </c>
      <c r="B619" s="45" t="s">
        <v>208</v>
      </c>
      <c r="C619" s="45" t="s">
        <v>184</v>
      </c>
      <c r="D619" s="32" t="s">
        <v>184</v>
      </c>
      <c r="E619" s="73" t="s">
        <v>416</v>
      </c>
      <c r="F619" s="32" t="s">
        <v>22</v>
      </c>
      <c r="G619" s="16">
        <f>G620</f>
        <v>2369.5</v>
      </c>
    </row>
    <row r="620" spans="1:7" ht="30.75" customHeight="1">
      <c r="A620" s="39" t="s">
        <v>164</v>
      </c>
      <c r="B620" s="45" t="s">
        <v>208</v>
      </c>
      <c r="C620" s="45" t="s">
        <v>184</v>
      </c>
      <c r="D620" s="32" t="s">
        <v>184</v>
      </c>
      <c r="E620" s="73" t="s">
        <v>416</v>
      </c>
      <c r="F620" s="32" t="s">
        <v>24</v>
      </c>
      <c r="G620" s="16">
        <f>3000-20.5-610</f>
        <v>2369.5</v>
      </c>
    </row>
    <row r="621" spans="1:7" ht="18.75" customHeight="1">
      <c r="A621" s="38" t="s">
        <v>28</v>
      </c>
      <c r="B621" s="45" t="s">
        <v>208</v>
      </c>
      <c r="C621" s="45" t="s">
        <v>184</v>
      </c>
      <c r="D621" s="32" t="s">
        <v>184</v>
      </c>
      <c r="E621" s="73" t="s">
        <v>416</v>
      </c>
      <c r="F621" s="32" t="s">
        <v>29</v>
      </c>
      <c r="G621" s="16">
        <f>G622</f>
        <v>20.5</v>
      </c>
    </row>
    <row r="622" spans="1:7" ht="18" customHeight="1">
      <c r="A622" s="61" t="s">
        <v>284</v>
      </c>
      <c r="B622" s="45" t="s">
        <v>208</v>
      </c>
      <c r="C622" s="45" t="s">
        <v>184</v>
      </c>
      <c r="D622" s="32" t="s">
        <v>184</v>
      </c>
      <c r="E622" s="73" t="s">
        <v>416</v>
      </c>
      <c r="F622" s="32" t="s">
        <v>35</v>
      </c>
      <c r="G622" s="16">
        <f>20.5</f>
        <v>20.5</v>
      </c>
    </row>
    <row r="623" spans="1:7" ht="60.75" customHeight="1">
      <c r="A623" s="38" t="s">
        <v>111</v>
      </c>
      <c r="B623" s="45" t="s">
        <v>208</v>
      </c>
      <c r="C623" s="45" t="s">
        <v>184</v>
      </c>
      <c r="D623" s="32" t="s">
        <v>184</v>
      </c>
      <c r="E623" s="73" t="s">
        <v>347</v>
      </c>
      <c r="F623" s="32"/>
      <c r="G623" s="16">
        <f>G624+G627</f>
        <v>1000</v>
      </c>
    </row>
    <row r="624" spans="1:7" ht="39" customHeight="1">
      <c r="A624" s="85" t="s">
        <v>112</v>
      </c>
      <c r="B624" s="45" t="s">
        <v>208</v>
      </c>
      <c r="C624" s="45" t="s">
        <v>184</v>
      </c>
      <c r="D624" s="32" t="s">
        <v>184</v>
      </c>
      <c r="E624" s="75" t="s">
        <v>348</v>
      </c>
      <c r="F624" s="32"/>
      <c r="G624" s="74">
        <f>G625</f>
        <v>180</v>
      </c>
    </row>
    <row r="625" spans="1:7" ht="21.75" customHeight="1">
      <c r="A625" s="60" t="s">
        <v>115</v>
      </c>
      <c r="B625" s="45" t="s">
        <v>208</v>
      </c>
      <c r="C625" s="45" t="s">
        <v>184</v>
      </c>
      <c r="D625" s="32" t="s">
        <v>184</v>
      </c>
      <c r="E625" s="75" t="s">
        <v>348</v>
      </c>
      <c r="F625" s="32" t="s">
        <v>114</v>
      </c>
      <c r="G625" s="74">
        <v>180</v>
      </c>
    </row>
    <row r="626" spans="1:7" ht="16.5" customHeight="1">
      <c r="A626" s="60" t="s">
        <v>418</v>
      </c>
      <c r="B626" s="45" t="s">
        <v>208</v>
      </c>
      <c r="C626" s="45" t="s">
        <v>184</v>
      </c>
      <c r="D626" s="32" t="s">
        <v>184</v>
      </c>
      <c r="E626" s="75" t="s">
        <v>348</v>
      </c>
      <c r="F626" s="32" t="s">
        <v>419</v>
      </c>
      <c r="G626" s="74">
        <v>180</v>
      </c>
    </row>
    <row r="627" spans="1:7" ht="35.25" customHeight="1">
      <c r="A627" s="60" t="s">
        <v>113</v>
      </c>
      <c r="B627" s="45" t="s">
        <v>208</v>
      </c>
      <c r="C627" s="45" t="s">
        <v>184</v>
      </c>
      <c r="D627" s="32" t="s">
        <v>184</v>
      </c>
      <c r="E627" s="75" t="s">
        <v>349</v>
      </c>
      <c r="F627" s="32"/>
      <c r="G627" s="74">
        <f>G628</f>
        <v>820</v>
      </c>
    </row>
    <row r="628" spans="1:7" ht="65.25" customHeight="1">
      <c r="A628" s="60" t="s">
        <v>51</v>
      </c>
      <c r="B628" s="45" t="s">
        <v>208</v>
      </c>
      <c r="C628" s="45" t="s">
        <v>184</v>
      </c>
      <c r="D628" s="32" t="s">
        <v>184</v>
      </c>
      <c r="E628" s="75" t="s">
        <v>349</v>
      </c>
      <c r="F628" s="32" t="s">
        <v>52</v>
      </c>
      <c r="G628" s="74">
        <v>820</v>
      </c>
    </row>
    <row r="629" spans="1:7" ht="45" customHeight="1">
      <c r="A629" s="60" t="s">
        <v>108</v>
      </c>
      <c r="B629" s="45" t="s">
        <v>208</v>
      </c>
      <c r="C629" s="45" t="s">
        <v>184</v>
      </c>
      <c r="D629" s="32" t="s">
        <v>184</v>
      </c>
      <c r="E629" s="75" t="s">
        <v>349</v>
      </c>
      <c r="F629" s="32" t="s">
        <v>109</v>
      </c>
      <c r="G629" s="74">
        <v>820</v>
      </c>
    </row>
    <row r="630" spans="1:7" ht="12.75">
      <c r="A630" s="31" t="s">
        <v>230</v>
      </c>
      <c r="B630" s="5" t="s">
        <v>208</v>
      </c>
      <c r="C630" s="5" t="s">
        <v>190</v>
      </c>
      <c r="D630" s="1" t="s">
        <v>194</v>
      </c>
      <c r="E630" s="2"/>
      <c r="F630" s="2"/>
      <c r="G630" s="17">
        <f>G631+G658</f>
        <v>197896.8</v>
      </c>
    </row>
    <row r="631" spans="1:7" ht="12.75">
      <c r="A631" s="9" t="s">
        <v>250</v>
      </c>
      <c r="B631" s="5" t="s">
        <v>208</v>
      </c>
      <c r="C631" s="5" t="s">
        <v>190</v>
      </c>
      <c r="D631" s="2" t="s">
        <v>177</v>
      </c>
      <c r="E631" s="2"/>
      <c r="F631" s="2"/>
      <c r="G631" s="16">
        <f>G632+G641+G651+G655+G635+G638</f>
        <v>97996.2</v>
      </c>
    </row>
    <row r="632" spans="1:7" ht="38.25">
      <c r="A632" s="9" t="s">
        <v>127</v>
      </c>
      <c r="B632" s="5" t="s">
        <v>208</v>
      </c>
      <c r="C632" s="5" t="s">
        <v>190</v>
      </c>
      <c r="D632" s="2" t="s">
        <v>177</v>
      </c>
      <c r="E632" s="2" t="s">
        <v>128</v>
      </c>
      <c r="F632" s="2"/>
      <c r="G632" s="16">
        <f>G633</f>
        <v>79601</v>
      </c>
    </row>
    <row r="633" spans="1:7" ht="12.75">
      <c r="A633" s="23" t="s">
        <v>115</v>
      </c>
      <c r="B633" s="5" t="s">
        <v>208</v>
      </c>
      <c r="C633" s="5" t="s">
        <v>190</v>
      </c>
      <c r="D633" s="2" t="s">
        <v>177</v>
      </c>
      <c r="E633" s="2" t="s">
        <v>128</v>
      </c>
      <c r="F633" s="2" t="s">
        <v>114</v>
      </c>
      <c r="G633" s="16">
        <f>G634</f>
        <v>79601</v>
      </c>
    </row>
    <row r="634" spans="1:7" ht="25.5">
      <c r="A634" s="23" t="s">
        <v>281</v>
      </c>
      <c r="B634" s="5" t="s">
        <v>208</v>
      </c>
      <c r="C634" s="5" t="s">
        <v>190</v>
      </c>
      <c r="D634" s="2" t="s">
        <v>177</v>
      </c>
      <c r="E634" s="2" t="s">
        <v>128</v>
      </c>
      <c r="F634" s="2" t="s">
        <v>282</v>
      </c>
      <c r="G634" s="16">
        <v>79601</v>
      </c>
    </row>
    <row r="635" spans="1:7" ht="89.25">
      <c r="A635" s="37" t="s">
        <v>410</v>
      </c>
      <c r="B635" s="5" t="s">
        <v>208</v>
      </c>
      <c r="C635" s="5" t="s">
        <v>190</v>
      </c>
      <c r="D635" s="2" t="s">
        <v>177</v>
      </c>
      <c r="E635" s="2" t="s">
        <v>411</v>
      </c>
      <c r="F635" s="2"/>
      <c r="G635" s="16">
        <f>G636</f>
        <v>7161.2</v>
      </c>
    </row>
    <row r="636" spans="1:7" ht="12.75">
      <c r="A636" s="23" t="s">
        <v>115</v>
      </c>
      <c r="B636" s="5" t="s">
        <v>208</v>
      </c>
      <c r="C636" s="5" t="s">
        <v>190</v>
      </c>
      <c r="D636" s="2" t="s">
        <v>177</v>
      </c>
      <c r="E636" s="2" t="s">
        <v>411</v>
      </c>
      <c r="F636" s="2" t="s">
        <v>114</v>
      </c>
      <c r="G636" s="16">
        <f>G637</f>
        <v>7161.2</v>
      </c>
    </row>
    <row r="637" spans="1:7" ht="12.75">
      <c r="A637" s="34" t="s">
        <v>412</v>
      </c>
      <c r="B637" s="5" t="s">
        <v>208</v>
      </c>
      <c r="C637" s="5" t="s">
        <v>190</v>
      </c>
      <c r="D637" s="2" t="s">
        <v>177</v>
      </c>
      <c r="E637" s="2" t="s">
        <v>411</v>
      </c>
      <c r="F637" s="2" t="s">
        <v>413</v>
      </c>
      <c r="G637" s="16">
        <f>7161.2</f>
        <v>7161.2</v>
      </c>
    </row>
    <row r="638" spans="1:7" ht="89.25">
      <c r="A638" s="37" t="s">
        <v>414</v>
      </c>
      <c r="B638" s="5" t="s">
        <v>208</v>
      </c>
      <c r="C638" s="5" t="s">
        <v>190</v>
      </c>
      <c r="D638" s="2" t="s">
        <v>177</v>
      </c>
      <c r="E638" s="2" t="s">
        <v>415</v>
      </c>
      <c r="F638" s="2"/>
      <c r="G638" s="16">
        <f>G639</f>
        <v>3580.6</v>
      </c>
    </row>
    <row r="639" spans="1:7" ht="12.75">
      <c r="A639" s="23" t="s">
        <v>115</v>
      </c>
      <c r="B639" s="5" t="s">
        <v>208</v>
      </c>
      <c r="C639" s="5" t="s">
        <v>190</v>
      </c>
      <c r="D639" s="2" t="s">
        <v>177</v>
      </c>
      <c r="E639" s="2" t="s">
        <v>415</v>
      </c>
      <c r="F639" s="2" t="s">
        <v>114</v>
      </c>
      <c r="G639" s="16">
        <f>G640</f>
        <v>3580.6</v>
      </c>
    </row>
    <row r="640" spans="1:7" ht="12.75">
      <c r="A640" s="34" t="s">
        <v>412</v>
      </c>
      <c r="B640" s="5" t="s">
        <v>208</v>
      </c>
      <c r="C640" s="5" t="s">
        <v>190</v>
      </c>
      <c r="D640" s="2" t="s">
        <v>177</v>
      </c>
      <c r="E640" s="2" t="s">
        <v>415</v>
      </c>
      <c r="F640" s="2" t="s">
        <v>413</v>
      </c>
      <c r="G640" s="16">
        <f>3580.6</f>
        <v>3580.6</v>
      </c>
    </row>
    <row r="641" spans="1:7" ht="21.75" customHeight="1">
      <c r="A641" s="30" t="s">
        <v>39</v>
      </c>
      <c r="B641" s="5" t="s">
        <v>208</v>
      </c>
      <c r="C641" s="5" t="s">
        <v>190</v>
      </c>
      <c r="D641" s="2" t="s">
        <v>177</v>
      </c>
      <c r="E641" s="2"/>
      <c r="F641" s="2"/>
      <c r="G641" s="16">
        <f>G648+G642+G645</f>
        <v>4153.4</v>
      </c>
    </row>
    <row r="642" spans="1:7" ht="52.5" customHeight="1">
      <c r="A642" s="34" t="s">
        <v>161</v>
      </c>
      <c r="B642" s="5" t="s">
        <v>208</v>
      </c>
      <c r="C642" s="5" t="s">
        <v>190</v>
      </c>
      <c r="D642" s="2" t="s">
        <v>177</v>
      </c>
      <c r="E642" s="2" t="s">
        <v>422</v>
      </c>
      <c r="F642" s="2"/>
      <c r="G642" s="16">
        <f>G643</f>
        <v>500</v>
      </c>
    </row>
    <row r="643" spans="1:7" ht="20.25" customHeight="1">
      <c r="A643" s="23" t="s">
        <v>115</v>
      </c>
      <c r="B643" s="5" t="s">
        <v>208</v>
      </c>
      <c r="C643" s="5" t="s">
        <v>190</v>
      </c>
      <c r="D643" s="2" t="s">
        <v>177</v>
      </c>
      <c r="E643" s="2" t="s">
        <v>422</v>
      </c>
      <c r="F643" s="2" t="s">
        <v>114</v>
      </c>
      <c r="G643" s="16">
        <f>G644</f>
        <v>500</v>
      </c>
    </row>
    <row r="644" spans="1:7" ht="32.25" customHeight="1">
      <c r="A644" s="23" t="s">
        <v>281</v>
      </c>
      <c r="B644" s="5" t="s">
        <v>208</v>
      </c>
      <c r="C644" s="5" t="s">
        <v>190</v>
      </c>
      <c r="D644" s="2" t="s">
        <v>177</v>
      </c>
      <c r="E644" s="2" t="s">
        <v>422</v>
      </c>
      <c r="F644" s="2" t="s">
        <v>282</v>
      </c>
      <c r="G644" s="16">
        <v>500</v>
      </c>
    </row>
    <row r="645" spans="1:7" ht="51">
      <c r="A645" s="6" t="s">
        <v>162</v>
      </c>
      <c r="B645" s="5" t="s">
        <v>208</v>
      </c>
      <c r="C645" s="5" t="s">
        <v>190</v>
      </c>
      <c r="D645" s="2" t="s">
        <v>177</v>
      </c>
      <c r="E645" s="2" t="s">
        <v>351</v>
      </c>
      <c r="F645" s="2"/>
      <c r="G645" s="16">
        <f>G646</f>
        <v>56.5</v>
      </c>
    </row>
    <row r="646" spans="1:7" ht="22.5" customHeight="1">
      <c r="A646" s="23" t="s">
        <v>115</v>
      </c>
      <c r="B646" s="5" t="s">
        <v>208</v>
      </c>
      <c r="C646" s="5" t="s">
        <v>190</v>
      </c>
      <c r="D646" s="2" t="s">
        <v>177</v>
      </c>
      <c r="E646" s="2" t="s">
        <v>351</v>
      </c>
      <c r="F646" s="2" t="s">
        <v>114</v>
      </c>
      <c r="G646" s="16">
        <f>G647</f>
        <v>56.5</v>
      </c>
    </row>
    <row r="647" spans="1:7" ht="27" customHeight="1">
      <c r="A647" s="23" t="s">
        <v>281</v>
      </c>
      <c r="B647" s="5" t="s">
        <v>208</v>
      </c>
      <c r="C647" s="2" t="s">
        <v>190</v>
      </c>
      <c r="D647" s="2" t="s">
        <v>177</v>
      </c>
      <c r="E647" s="2" t="s">
        <v>351</v>
      </c>
      <c r="F647" s="2" t="s">
        <v>282</v>
      </c>
      <c r="G647" s="16">
        <v>56.5</v>
      </c>
    </row>
    <row r="648" spans="1:7" ht="55.5" customHeight="1">
      <c r="A648" s="34" t="s">
        <v>160</v>
      </c>
      <c r="B648" s="5" t="s">
        <v>208</v>
      </c>
      <c r="C648" s="5" t="s">
        <v>190</v>
      </c>
      <c r="D648" s="2" t="s">
        <v>177</v>
      </c>
      <c r="E648" s="2" t="s">
        <v>350</v>
      </c>
      <c r="F648" s="2"/>
      <c r="G648" s="16">
        <f>G649</f>
        <v>3596.9</v>
      </c>
    </row>
    <row r="649" spans="1:7" ht="21.75" customHeight="1">
      <c r="A649" s="23" t="s">
        <v>115</v>
      </c>
      <c r="B649" s="5" t="s">
        <v>208</v>
      </c>
      <c r="C649" s="5" t="s">
        <v>190</v>
      </c>
      <c r="D649" s="2" t="s">
        <v>177</v>
      </c>
      <c r="E649" s="2" t="s">
        <v>350</v>
      </c>
      <c r="F649" s="2" t="s">
        <v>114</v>
      </c>
      <c r="G649" s="16">
        <f>G650</f>
        <v>3596.9</v>
      </c>
    </row>
    <row r="650" spans="1:7" ht="27" customHeight="1">
      <c r="A650" s="23" t="s">
        <v>281</v>
      </c>
      <c r="B650" s="5" t="s">
        <v>208</v>
      </c>
      <c r="C650" s="5" t="s">
        <v>190</v>
      </c>
      <c r="D650" s="2" t="s">
        <v>177</v>
      </c>
      <c r="E650" s="2" t="s">
        <v>350</v>
      </c>
      <c r="F650" s="2" t="s">
        <v>282</v>
      </c>
      <c r="G650" s="16">
        <f>2200+1396.9</f>
        <v>3596.9</v>
      </c>
    </row>
    <row r="651" spans="1:7" ht="18.75" customHeight="1">
      <c r="A651" s="34" t="s">
        <v>263</v>
      </c>
      <c r="B651" s="5" t="s">
        <v>208</v>
      </c>
      <c r="C651" s="2" t="s">
        <v>190</v>
      </c>
      <c r="D651" s="2" t="s">
        <v>177</v>
      </c>
      <c r="E651" s="2" t="s">
        <v>235</v>
      </c>
      <c r="F651" s="2"/>
      <c r="G651" s="16">
        <f>G652</f>
        <v>1000</v>
      </c>
    </row>
    <row r="652" spans="1:7" ht="27" customHeight="1">
      <c r="A652" s="34" t="s">
        <v>366</v>
      </c>
      <c r="B652" s="5" t="s">
        <v>208</v>
      </c>
      <c r="C652" s="2" t="s">
        <v>190</v>
      </c>
      <c r="D652" s="2" t="s">
        <v>177</v>
      </c>
      <c r="E652" s="2" t="s">
        <v>387</v>
      </c>
      <c r="F652" s="1"/>
      <c r="G652" s="15">
        <f>G653</f>
        <v>1000</v>
      </c>
    </row>
    <row r="653" spans="1:7" ht="23.25" customHeight="1">
      <c r="A653" s="34" t="s">
        <v>115</v>
      </c>
      <c r="B653" s="5" t="s">
        <v>208</v>
      </c>
      <c r="C653" s="2" t="s">
        <v>190</v>
      </c>
      <c r="D653" s="2" t="s">
        <v>177</v>
      </c>
      <c r="E653" s="2" t="s">
        <v>387</v>
      </c>
      <c r="F653" s="1" t="s">
        <v>114</v>
      </c>
      <c r="G653" s="15">
        <f>G654</f>
        <v>1000</v>
      </c>
    </row>
    <row r="654" spans="1:7" ht="30" customHeight="1">
      <c r="A654" s="34" t="s">
        <v>281</v>
      </c>
      <c r="B654" s="5" t="s">
        <v>208</v>
      </c>
      <c r="C654" s="2" t="s">
        <v>190</v>
      </c>
      <c r="D654" s="2" t="s">
        <v>177</v>
      </c>
      <c r="E654" s="2" t="s">
        <v>387</v>
      </c>
      <c r="F654" s="1" t="s">
        <v>282</v>
      </c>
      <c r="G654" s="15">
        <v>1000</v>
      </c>
    </row>
    <row r="655" spans="1:7" ht="21" customHeight="1">
      <c r="A655" s="37" t="s">
        <v>163</v>
      </c>
      <c r="B655" s="5" t="s">
        <v>208</v>
      </c>
      <c r="C655" s="2" t="s">
        <v>190</v>
      </c>
      <c r="D655" s="2" t="s">
        <v>177</v>
      </c>
      <c r="E655" s="2" t="s">
        <v>357</v>
      </c>
      <c r="F655" s="2"/>
      <c r="G655" s="16">
        <f>G656</f>
        <v>2500</v>
      </c>
    </row>
    <row r="656" spans="1:7" ht="15.75" customHeight="1">
      <c r="A656" s="23" t="s">
        <v>115</v>
      </c>
      <c r="B656" s="5" t="s">
        <v>208</v>
      </c>
      <c r="C656" s="2" t="s">
        <v>190</v>
      </c>
      <c r="D656" s="2" t="s">
        <v>177</v>
      </c>
      <c r="E656" s="2" t="s">
        <v>357</v>
      </c>
      <c r="F656" s="2" t="s">
        <v>114</v>
      </c>
      <c r="G656" s="16">
        <v>2500</v>
      </c>
    </row>
    <row r="657" spans="1:7" ht="26.25" customHeight="1">
      <c r="A657" s="23" t="s">
        <v>281</v>
      </c>
      <c r="B657" s="5" t="s">
        <v>208</v>
      </c>
      <c r="C657" s="2" t="s">
        <v>190</v>
      </c>
      <c r="D657" s="2" t="s">
        <v>177</v>
      </c>
      <c r="E657" s="2" t="s">
        <v>357</v>
      </c>
      <c r="F657" s="2" t="s">
        <v>282</v>
      </c>
      <c r="G657" s="16">
        <v>2500</v>
      </c>
    </row>
    <row r="658" spans="1:7" ht="18.75" customHeight="1">
      <c r="A658" s="7" t="s">
        <v>169</v>
      </c>
      <c r="B658" s="5" t="s">
        <v>208</v>
      </c>
      <c r="C658" s="5" t="s">
        <v>190</v>
      </c>
      <c r="D658" s="2" t="s">
        <v>179</v>
      </c>
      <c r="E658" s="2"/>
      <c r="F658" s="2"/>
      <c r="G658" s="16">
        <f>G659+G662+G666</f>
        <v>99900.6</v>
      </c>
    </row>
    <row r="659" spans="1:7" ht="71.25" customHeight="1">
      <c r="A659" s="23" t="s">
        <v>121</v>
      </c>
      <c r="B659" s="5" t="s">
        <v>208</v>
      </c>
      <c r="C659" s="5" t="s">
        <v>190</v>
      </c>
      <c r="D659" s="2" t="s">
        <v>179</v>
      </c>
      <c r="E659" s="2" t="s">
        <v>122</v>
      </c>
      <c r="F659" s="2"/>
      <c r="G659" s="16">
        <f>G660</f>
        <v>38581</v>
      </c>
    </row>
    <row r="660" spans="1:7" ht="30" customHeight="1">
      <c r="A660" s="88" t="s">
        <v>130</v>
      </c>
      <c r="B660" s="5" t="s">
        <v>208</v>
      </c>
      <c r="C660" s="5" t="s">
        <v>190</v>
      </c>
      <c r="D660" s="2" t="s">
        <v>179</v>
      </c>
      <c r="E660" s="2" t="s">
        <v>122</v>
      </c>
      <c r="F660" s="2" t="s">
        <v>131</v>
      </c>
      <c r="G660" s="16">
        <v>38581</v>
      </c>
    </row>
    <row r="661" spans="1:7" ht="19.5" customHeight="1">
      <c r="A661" s="88" t="s">
        <v>292</v>
      </c>
      <c r="B661" s="5" t="s">
        <v>208</v>
      </c>
      <c r="C661" s="5" t="s">
        <v>190</v>
      </c>
      <c r="D661" s="2" t="s">
        <v>179</v>
      </c>
      <c r="E661" s="2" t="s">
        <v>122</v>
      </c>
      <c r="F661" s="2" t="s">
        <v>293</v>
      </c>
      <c r="G661" s="16">
        <v>38581</v>
      </c>
    </row>
    <row r="662" spans="1:7" ht="21.75" customHeight="1">
      <c r="A662" s="88" t="s">
        <v>123</v>
      </c>
      <c r="B662" s="5" t="s">
        <v>208</v>
      </c>
      <c r="C662" s="5" t="s">
        <v>190</v>
      </c>
      <c r="D662" s="2" t="s">
        <v>179</v>
      </c>
      <c r="E662" s="2" t="s">
        <v>124</v>
      </c>
      <c r="F662" s="2"/>
      <c r="G662" s="16">
        <f>G663</f>
        <v>60735</v>
      </c>
    </row>
    <row r="663" spans="1:7" ht="76.5">
      <c r="A663" s="6" t="s">
        <v>125</v>
      </c>
      <c r="B663" s="5" t="s">
        <v>208</v>
      </c>
      <c r="C663" s="5" t="s">
        <v>190</v>
      </c>
      <c r="D663" s="2" t="s">
        <v>179</v>
      </c>
      <c r="E663" s="2" t="s">
        <v>126</v>
      </c>
      <c r="F663" s="2"/>
      <c r="G663" s="16">
        <f>G664</f>
        <v>60735</v>
      </c>
    </row>
    <row r="664" spans="1:7" ht="22.5" customHeight="1">
      <c r="A664" s="23" t="s">
        <v>115</v>
      </c>
      <c r="B664" s="5" t="s">
        <v>208</v>
      </c>
      <c r="C664" s="5" t="s">
        <v>190</v>
      </c>
      <c r="D664" s="2" t="s">
        <v>179</v>
      </c>
      <c r="E664" s="2" t="s">
        <v>126</v>
      </c>
      <c r="F664" s="2" t="s">
        <v>114</v>
      </c>
      <c r="G664" s="16">
        <v>60735</v>
      </c>
    </row>
    <row r="665" spans="1:7" ht="27.75" customHeight="1">
      <c r="A665" s="23" t="s">
        <v>281</v>
      </c>
      <c r="B665" s="5" t="s">
        <v>208</v>
      </c>
      <c r="C665" s="5" t="s">
        <v>190</v>
      </c>
      <c r="D665" s="2" t="s">
        <v>179</v>
      </c>
      <c r="E665" s="2" t="s">
        <v>126</v>
      </c>
      <c r="F665" s="2" t="s">
        <v>282</v>
      </c>
      <c r="G665" s="16">
        <v>60735</v>
      </c>
    </row>
    <row r="666" spans="1:7" ht="56.25" customHeight="1">
      <c r="A666" s="83" t="s">
        <v>129</v>
      </c>
      <c r="B666" s="45" t="s">
        <v>208</v>
      </c>
      <c r="C666" s="45" t="s">
        <v>190</v>
      </c>
      <c r="D666" s="32" t="s">
        <v>179</v>
      </c>
      <c r="E666" s="75" t="s">
        <v>334</v>
      </c>
      <c r="F666" s="32"/>
      <c r="G666" s="46">
        <f>G667</f>
        <v>584.6</v>
      </c>
    </row>
    <row r="667" spans="1:7" ht="66" customHeight="1">
      <c r="A667" s="34" t="s">
        <v>396</v>
      </c>
      <c r="B667" s="45" t="s">
        <v>208</v>
      </c>
      <c r="C667" s="45" t="s">
        <v>190</v>
      </c>
      <c r="D667" s="32" t="s">
        <v>179</v>
      </c>
      <c r="E667" s="75" t="s">
        <v>334</v>
      </c>
      <c r="F667" s="32"/>
      <c r="G667" s="46">
        <f>G668</f>
        <v>584.6</v>
      </c>
    </row>
    <row r="668" spans="1:7" ht="30.75" customHeight="1">
      <c r="A668" s="84" t="s">
        <v>130</v>
      </c>
      <c r="B668" s="45" t="s">
        <v>208</v>
      </c>
      <c r="C668" s="45" t="s">
        <v>190</v>
      </c>
      <c r="D668" s="32" t="s">
        <v>179</v>
      </c>
      <c r="E668" s="75" t="s">
        <v>334</v>
      </c>
      <c r="F668" s="32" t="s">
        <v>131</v>
      </c>
      <c r="G668" s="46">
        <f>G669</f>
        <v>584.6</v>
      </c>
    </row>
    <row r="669" spans="1:7" ht="20.25" customHeight="1">
      <c r="A669" s="47" t="s">
        <v>158</v>
      </c>
      <c r="B669" s="45" t="s">
        <v>208</v>
      </c>
      <c r="C669" s="45" t="s">
        <v>190</v>
      </c>
      <c r="D669" s="32" t="s">
        <v>179</v>
      </c>
      <c r="E669" s="75" t="s">
        <v>334</v>
      </c>
      <c r="F669" s="32" t="s">
        <v>159</v>
      </c>
      <c r="G669" s="46">
        <v>584.6</v>
      </c>
    </row>
    <row r="670" spans="1:7" s="65" customFormat="1" ht="14.25">
      <c r="A670" s="56" t="s">
        <v>189</v>
      </c>
      <c r="B670" s="57" t="s">
        <v>208</v>
      </c>
      <c r="C670" s="57" t="s">
        <v>181</v>
      </c>
      <c r="D670" s="57"/>
      <c r="E670" s="57"/>
      <c r="F670" s="57"/>
      <c r="G670" s="58">
        <f>G671</f>
        <v>126255.9</v>
      </c>
    </row>
    <row r="671" spans="1:7" ht="19.5" customHeight="1">
      <c r="A671" s="105" t="s">
        <v>151</v>
      </c>
      <c r="B671" s="5" t="s">
        <v>208</v>
      </c>
      <c r="C671" s="5" t="s">
        <v>181</v>
      </c>
      <c r="D671" s="2" t="s">
        <v>173</v>
      </c>
      <c r="E671" s="3" t="s">
        <v>235</v>
      </c>
      <c r="F671" s="4" t="s">
        <v>290</v>
      </c>
      <c r="G671" s="17">
        <f>G672</f>
        <v>126255.9</v>
      </c>
    </row>
    <row r="672" spans="1:7" ht="51">
      <c r="A672" s="86" t="s">
        <v>152</v>
      </c>
      <c r="B672" s="5" t="s">
        <v>208</v>
      </c>
      <c r="C672" s="5" t="s">
        <v>181</v>
      </c>
      <c r="D672" s="2" t="s">
        <v>173</v>
      </c>
      <c r="E672" s="73" t="s">
        <v>352</v>
      </c>
      <c r="F672" s="73"/>
      <c r="G672" s="14">
        <f>G673+G679+G682+G685</f>
        <v>126255.9</v>
      </c>
    </row>
    <row r="673" spans="1:7" ht="27.75" customHeight="1">
      <c r="A673" s="84" t="s">
        <v>153</v>
      </c>
      <c r="B673" s="5" t="s">
        <v>208</v>
      </c>
      <c r="C673" s="5" t="s">
        <v>181</v>
      </c>
      <c r="D673" s="2" t="s">
        <v>173</v>
      </c>
      <c r="E673" s="73" t="s">
        <v>388</v>
      </c>
      <c r="F673" s="73"/>
      <c r="G673" s="14">
        <f>G674+G676</f>
        <v>3830.6</v>
      </c>
    </row>
    <row r="674" spans="1:7" ht="28.5" customHeight="1">
      <c r="A674" s="101" t="s">
        <v>45</v>
      </c>
      <c r="B674" s="5" t="s">
        <v>208</v>
      </c>
      <c r="C674" s="5" t="s">
        <v>181</v>
      </c>
      <c r="D674" s="2" t="s">
        <v>173</v>
      </c>
      <c r="E674" s="73" t="s">
        <v>389</v>
      </c>
      <c r="F674" s="73" t="s">
        <v>46</v>
      </c>
      <c r="G674" s="14">
        <f>G675</f>
        <v>3590.6</v>
      </c>
    </row>
    <row r="675" spans="1:7" ht="21" customHeight="1">
      <c r="A675" s="40" t="s">
        <v>134</v>
      </c>
      <c r="B675" s="5" t="s">
        <v>208</v>
      </c>
      <c r="C675" s="5" t="s">
        <v>181</v>
      </c>
      <c r="D675" s="2" t="s">
        <v>173</v>
      </c>
      <c r="E675" s="73" t="s">
        <v>389</v>
      </c>
      <c r="F675" s="73" t="s">
        <v>48</v>
      </c>
      <c r="G675" s="14">
        <v>3590.6</v>
      </c>
    </row>
    <row r="676" spans="1:7" ht="27.75" customHeight="1">
      <c r="A676" s="86" t="s">
        <v>154</v>
      </c>
      <c r="B676" s="5" t="s">
        <v>208</v>
      </c>
      <c r="C676" s="5" t="s">
        <v>181</v>
      </c>
      <c r="D676" s="2" t="s">
        <v>173</v>
      </c>
      <c r="E676" s="73" t="s">
        <v>353</v>
      </c>
      <c r="F676" s="73"/>
      <c r="G676" s="14">
        <f>G677</f>
        <v>240</v>
      </c>
    </row>
    <row r="677" spans="1:7" ht="29.25" customHeight="1">
      <c r="A677" s="101" t="s">
        <v>45</v>
      </c>
      <c r="B677" s="5" t="s">
        <v>208</v>
      </c>
      <c r="C677" s="5" t="s">
        <v>181</v>
      </c>
      <c r="D677" s="2" t="s">
        <v>173</v>
      </c>
      <c r="E677" s="73" t="s">
        <v>353</v>
      </c>
      <c r="F677" s="73" t="s">
        <v>46</v>
      </c>
      <c r="G677" s="14">
        <f>G678</f>
        <v>240</v>
      </c>
    </row>
    <row r="678" spans="1:7" ht="22.5" customHeight="1">
      <c r="A678" s="40" t="s">
        <v>134</v>
      </c>
      <c r="B678" s="5" t="s">
        <v>208</v>
      </c>
      <c r="C678" s="5" t="s">
        <v>181</v>
      </c>
      <c r="D678" s="2" t="s">
        <v>173</v>
      </c>
      <c r="E678" s="73" t="s">
        <v>353</v>
      </c>
      <c r="F678" s="73" t="s">
        <v>48</v>
      </c>
      <c r="G678" s="14">
        <v>240</v>
      </c>
    </row>
    <row r="679" spans="1:7" ht="41.25" customHeight="1">
      <c r="A679" s="40" t="s">
        <v>155</v>
      </c>
      <c r="B679" s="5" t="s">
        <v>208</v>
      </c>
      <c r="C679" s="5" t="s">
        <v>181</v>
      </c>
      <c r="D679" s="2" t="s">
        <v>173</v>
      </c>
      <c r="E679" s="73" t="s">
        <v>355</v>
      </c>
      <c r="F679" s="73"/>
      <c r="G679" s="14">
        <f>G680</f>
        <v>11604.3</v>
      </c>
    </row>
    <row r="680" spans="1:7" ht="20.25" customHeight="1">
      <c r="A680" s="86" t="s">
        <v>154</v>
      </c>
      <c r="B680" s="5" t="s">
        <v>208</v>
      </c>
      <c r="C680" s="5" t="s">
        <v>181</v>
      </c>
      <c r="D680" s="2" t="s">
        <v>173</v>
      </c>
      <c r="E680" s="73" t="s">
        <v>355</v>
      </c>
      <c r="F680" s="73" t="s">
        <v>46</v>
      </c>
      <c r="G680" s="14">
        <f>G681</f>
        <v>11604.3</v>
      </c>
    </row>
    <row r="681" spans="1:7" ht="20.25" customHeight="1">
      <c r="A681" s="40" t="s">
        <v>134</v>
      </c>
      <c r="B681" s="5" t="s">
        <v>208</v>
      </c>
      <c r="C681" s="5" t="s">
        <v>181</v>
      </c>
      <c r="D681" s="2" t="s">
        <v>173</v>
      </c>
      <c r="E681" s="73" t="s">
        <v>355</v>
      </c>
      <c r="F681" s="73" t="s">
        <v>48</v>
      </c>
      <c r="G681" s="14">
        <v>11604.3</v>
      </c>
    </row>
    <row r="682" spans="1:7" ht="38.25" customHeight="1">
      <c r="A682" s="40" t="s">
        <v>156</v>
      </c>
      <c r="B682" s="5" t="s">
        <v>208</v>
      </c>
      <c r="C682" s="5" t="s">
        <v>181</v>
      </c>
      <c r="D682" s="2" t="s">
        <v>173</v>
      </c>
      <c r="E682" s="73" t="s">
        <v>354</v>
      </c>
      <c r="F682" s="73"/>
      <c r="G682" s="14">
        <f>G683</f>
        <v>5085</v>
      </c>
    </row>
    <row r="683" spans="1:7" ht="25.5" customHeight="1">
      <c r="A683" s="39" t="s">
        <v>198</v>
      </c>
      <c r="B683" s="5" t="s">
        <v>208</v>
      </c>
      <c r="C683" s="5" t="s">
        <v>181</v>
      </c>
      <c r="D683" s="2" t="s">
        <v>173</v>
      </c>
      <c r="E683" s="73" t="s">
        <v>354</v>
      </c>
      <c r="F683" s="73" t="s">
        <v>22</v>
      </c>
      <c r="G683" s="14">
        <f>G684</f>
        <v>5085</v>
      </c>
    </row>
    <row r="684" spans="1:7" ht="30" customHeight="1">
      <c r="A684" s="38" t="s">
        <v>164</v>
      </c>
      <c r="B684" s="5" t="s">
        <v>208</v>
      </c>
      <c r="C684" s="5" t="s">
        <v>181</v>
      </c>
      <c r="D684" s="2" t="s">
        <v>173</v>
      </c>
      <c r="E684" s="73" t="s">
        <v>354</v>
      </c>
      <c r="F684" s="73" t="s">
        <v>24</v>
      </c>
      <c r="G684" s="14">
        <v>5085</v>
      </c>
    </row>
    <row r="685" spans="1:7" ht="26.25" customHeight="1">
      <c r="A685" s="40" t="s">
        <v>157</v>
      </c>
      <c r="B685" s="5" t="s">
        <v>208</v>
      </c>
      <c r="C685" s="5" t="s">
        <v>181</v>
      </c>
      <c r="D685" s="2" t="s">
        <v>173</v>
      </c>
      <c r="E685" s="73" t="s">
        <v>356</v>
      </c>
      <c r="F685" s="73"/>
      <c r="G685" s="14">
        <f>G686+G688</f>
        <v>105736</v>
      </c>
    </row>
    <row r="686" spans="1:7" ht="20.25" customHeight="1">
      <c r="A686" s="86" t="s">
        <v>154</v>
      </c>
      <c r="B686" s="5" t="s">
        <v>208</v>
      </c>
      <c r="C686" s="5" t="s">
        <v>181</v>
      </c>
      <c r="D686" s="2" t="s">
        <v>173</v>
      </c>
      <c r="E686" s="73" t="s">
        <v>356</v>
      </c>
      <c r="F686" s="73" t="s">
        <v>46</v>
      </c>
      <c r="G686" s="14">
        <f>G687</f>
        <v>7486</v>
      </c>
    </row>
    <row r="687" spans="1:7" ht="20.25" customHeight="1">
      <c r="A687" s="40" t="s">
        <v>134</v>
      </c>
      <c r="B687" s="5" t="s">
        <v>208</v>
      </c>
      <c r="C687" s="5" t="s">
        <v>181</v>
      </c>
      <c r="D687" s="2" t="s">
        <v>173</v>
      </c>
      <c r="E687" s="73" t="s">
        <v>356</v>
      </c>
      <c r="F687" s="73" t="s">
        <v>48</v>
      </c>
      <c r="G687" s="14">
        <f>6750+736</f>
        <v>7486</v>
      </c>
    </row>
    <row r="688" spans="1:7" ht="30" customHeight="1">
      <c r="A688" s="40" t="s">
        <v>434</v>
      </c>
      <c r="B688" s="5" t="s">
        <v>208</v>
      </c>
      <c r="C688" s="5" t="s">
        <v>181</v>
      </c>
      <c r="D688" s="2" t="s">
        <v>173</v>
      </c>
      <c r="E688" s="73" t="s">
        <v>435</v>
      </c>
      <c r="F688" s="73"/>
      <c r="G688" s="14">
        <f>G689</f>
        <v>98250</v>
      </c>
    </row>
    <row r="689" spans="1:7" ht="31.5" customHeight="1">
      <c r="A689" s="101" t="s">
        <v>45</v>
      </c>
      <c r="B689" s="5" t="s">
        <v>208</v>
      </c>
      <c r="C689" s="5" t="s">
        <v>181</v>
      </c>
      <c r="D689" s="2" t="s">
        <v>173</v>
      </c>
      <c r="E689" s="73" t="s">
        <v>435</v>
      </c>
      <c r="F689" s="73" t="s">
        <v>46</v>
      </c>
      <c r="G689" s="14">
        <f>G690</f>
        <v>98250</v>
      </c>
    </row>
    <row r="690" spans="1:7" ht="20.25" customHeight="1">
      <c r="A690" s="40" t="s">
        <v>134</v>
      </c>
      <c r="B690" s="5" t="s">
        <v>208</v>
      </c>
      <c r="C690" s="5" t="s">
        <v>181</v>
      </c>
      <c r="D690" s="2" t="s">
        <v>173</v>
      </c>
      <c r="E690" s="73" t="s">
        <v>435</v>
      </c>
      <c r="F690" s="73" t="s">
        <v>48</v>
      </c>
      <c r="G690" s="14">
        <f>98250</f>
        <v>98250</v>
      </c>
    </row>
    <row r="691" spans="1:7" ht="20.25" customHeight="1">
      <c r="A691" s="56" t="s">
        <v>213</v>
      </c>
      <c r="B691" s="57" t="s">
        <v>208</v>
      </c>
      <c r="C691" s="57" t="s">
        <v>182</v>
      </c>
      <c r="D691" s="3"/>
      <c r="E691" s="3"/>
      <c r="F691" s="3"/>
      <c r="G691" s="17">
        <f>G692+G696</f>
        <v>15250</v>
      </c>
    </row>
    <row r="692" spans="1:7" ht="20.25" customHeight="1">
      <c r="A692" s="7" t="s">
        <v>226</v>
      </c>
      <c r="B692" s="5" t="s">
        <v>208</v>
      </c>
      <c r="C692" s="5" t="s">
        <v>182</v>
      </c>
      <c r="D692" s="1" t="s">
        <v>173</v>
      </c>
      <c r="E692" s="1" t="s">
        <v>235</v>
      </c>
      <c r="F692" s="1"/>
      <c r="G692" s="16">
        <f>G693</f>
        <v>7625</v>
      </c>
    </row>
    <row r="693" spans="1:7" ht="28.5" customHeight="1">
      <c r="A693" s="23" t="s">
        <v>99</v>
      </c>
      <c r="B693" s="5" t="s">
        <v>208</v>
      </c>
      <c r="C693" s="5" t="s">
        <v>182</v>
      </c>
      <c r="D693" s="1" t="s">
        <v>173</v>
      </c>
      <c r="E693" s="1" t="s">
        <v>357</v>
      </c>
      <c r="F693" s="1"/>
      <c r="G693" s="16">
        <f>G694</f>
        <v>7625</v>
      </c>
    </row>
    <row r="694" spans="1:7" ht="27.75" customHeight="1">
      <c r="A694" s="101" t="s">
        <v>45</v>
      </c>
      <c r="B694" s="5" t="s">
        <v>208</v>
      </c>
      <c r="C694" s="5" t="s">
        <v>182</v>
      </c>
      <c r="D694" s="1" t="s">
        <v>173</v>
      </c>
      <c r="E694" s="1" t="s">
        <v>357</v>
      </c>
      <c r="F694" s="36" t="s">
        <v>46</v>
      </c>
      <c r="G694" s="16">
        <f>G695</f>
        <v>7625</v>
      </c>
    </row>
    <row r="695" spans="1:7" ht="26.25" customHeight="1">
      <c r="A695" s="40" t="s">
        <v>358</v>
      </c>
      <c r="B695" s="5" t="s">
        <v>208</v>
      </c>
      <c r="C695" s="5" t="s">
        <v>182</v>
      </c>
      <c r="D695" s="1" t="s">
        <v>173</v>
      </c>
      <c r="E695" s="1" t="s">
        <v>357</v>
      </c>
      <c r="F695" s="36" t="s">
        <v>107</v>
      </c>
      <c r="G695" s="16">
        <v>7625</v>
      </c>
    </row>
    <row r="696" spans="1:7" ht="20.25" customHeight="1">
      <c r="A696" s="7" t="s">
        <v>227</v>
      </c>
      <c r="B696" s="5" t="s">
        <v>208</v>
      </c>
      <c r="C696" s="5" t="s">
        <v>182</v>
      </c>
      <c r="D696" s="1" t="s">
        <v>175</v>
      </c>
      <c r="E696" s="1"/>
      <c r="F696" s="1"/>
      <c r="G696" s="16">
        <f>G697</f>
        <v>7625</v>
      </c>
    </row>
    <row r="697" spans="1:7" ht="24.75" customHeight="1">
      <c r="A697" s="23" t="s">
        <v>100</v>
      </c>
      <c r="B697" s="5" t="s">
        <v>208</v>
      </c>
      <c r="C697" s="5" t="s">
        <v>182</v>
      </c>
      <c r="D697" s="1" t="s">
        <v>175</v>
      </c>
      <c r="E697" s="1" t="s">
        <v>357</v>
      </c>
      <c r="F697" s="1"/>
      <c r="G697" s="70">
        <f>G698</f>
        <v>7625</v>
      </c>
    </row>
    <row r="698" spans="1:7" ht="27.75" customHeight="1">
      <c r="A698" s="101" t="s">
        <v>45</v>
      </c>
      <c r="B698" s="5" t="s">
        <v>208</v>
      </c>
      <c r="C698" s="5" t="s">
        <v>182</v>
      </c>
      <c r="D698" s="1" t="s">
        <v>175</v>
      </c>
      <c r="E698" s="1" t="s">
        <v>357</v>
      </c>
      <c r="F698" s="1" t="s">
        <v>46</v>
      </c>
      <c r="G698" s="70">
        <f>G699</f>
        <v>7625</v>
      </c>
    </row>
    <row r="699" spans="1:7" ht="25.5" customHeight="1">
      <c r="A699" s="40" t="s">
        <v>358</v>
      </c>
      <c r="B699" s="5" t="s">
        <v>208</v>
      </c>
      <c r="C699" s="5" t="s">
        <v>182</v>
      </c>
      <c r="D699" s="1" t="s">
        <v>175</v>
      </c>
      <c r="E699" s="1" t="s">
        <v>357</v>
      </c>
      <c r="F699" s="1" t="s">
        <v>107</v>
      </c>
      <c r="G699" s="16">
        <v>7625</v>
      </c>
    </row>
    <row r="700" spans="1:7" ht="25.5">
      <c r="A700" s="21" t="s">
        <v>236</v>
      </c>
      <c r="B700" s="3" t="s">
        <v>208</v>
      </c>
      <c r="C700" s="3" t="s">
        <v>214</v>
      </c>
      <c r="D700" s="2"/>
      <c r="E700" s="2"/>
      <c r="F700" s="2"/>
      <c r="G700" s="17">
        <f>G701</f>
        <v>62000</v>
      </c>
    </row>
    <row r="701" spans="1:7" ht="12.75">
      <c r="A701" s="34" t="s">
        <v>234</v>
      </c>
      <c r="B701" s="5" t="s">
        <v>208</v>
      </c>
      <c r="C701" s="5" t="s">
        <v>214</v>
      </c>
      <c r="D701" s="2" t="s">
        <v>173</v>
      </c>
      <c r="E701" s="2" t="s">
        <v>359</v>
      </c>
      <c r="F701" s="2"/>
      <c r="G701" s="16">
        <f>G703</f>
        <v>62000</v>
      </c>
    </row>
    <row r="702" spans="1:7" ht="15.75" customHeight="1">
      <c r="A702" s="35" t="s">
        <v>201</v>
      </c>
      <c r="B702" s="5" t="s">
        <v>208</v>
      </c>
      <c r="C702" s="5" t="s">
        <v>214</v>
      </c>
      <c r="D702" s="2" t="s">
        <v>173</v>
      </c>
      <c r="E702" s="2" t="s">
        <v>359</v>
      </c>
      <c r="F702" s="2" t="s">
        <v>407</v>
      </c>
      <c r="G702" s="16">
        <f>G703</f>
        <v>62000</v>
      </c>
    </row>
    <row r="703" spans="1:7" ht="15.75" customHeight="1">
      <c r="A703" s="35" t="s">
        <v>201</v>
      </c>
      <c r="B703" s="5" t="s">
        <v>208</v>
      </c>
      <c r="C703" s="5" t="s">
        <v>214</v>
      </c>
      <c r="D703" s="2" t="s">
        <v>173</v>
      </c>
      <c r="E703" s="2" t="s">
        <v>359</v>
      </c>
      <c r="F703" s="2" t="s">
        <v>9</v>
      </c>
      <c r="G703" s="16">
        <v>62000</v>
      </c>
    </row>
    <row r="704" spans="1:7" ht="57">
      <c r="A704" s="56" t="s">
        <v>210</v>
      </c>
      <c r="B704" s="57" t="s">
        <v>208</v>
      </c>
      <c r="C704" s="57" t="s">
        <v>183</v>
      </c>
      <c r="D704" s="57"/>
      <c r="E704" s="36"/>
      <c r="F704" s="1"/>
      <c r="G704" s="17">
        <f>G705</f>
        <v>0</v>
      </c>
    </row>
    <row r="705" spans="1:7" ht="23.25" customHeight="1">
      <c r="A705" s="72" t="s">
        <v>258</v>
      </c>
      <c r="B705" s="5" t="s">
        <v>208</v>
      </c>
      <c r="C705" s="2" t="s">
        <v>183</v>
      </c>
      <c r="D705" s="2" t="s">
        <v>177</v>
      </c>
      <c r="E705" s="36" t="s">
        <v>118</v>
      </c>
      <c r="F705" s="1"/>
      <c r="G705" s="16">
        <f>G706</f>
        <v>0</v>
      </c>
    </row>
    <row r="706" spans="1:7" ht="52.5" customHeight="1">
      <c r="A706" s="35" t="s">
        <v>360</v>
      </c>
      <c r="B706" s="5" t="s">
        <v>208</v>
      </c>
      <c r="C706" s="2" t="s">
        <v>183</v>
      </c>
      <c r="D706" s="2" t="s">
        <v>173</v>
      </c>
      <c r="E706" s="2" t="s">
        <v>393</v>
      </c>
      <c r="F706" s="16"/>
      <c r="G706" s="16">
        <v>0</v>
      </c>
    </row>
    <row r="707" spans="1:7" ht="23.25" customHeight="1">
      <c r="A707" s="87" t="s">
        <v>361</v>
      </c>
      <c r="B707" s="5" t="s">
        <v>208</v>
      </c>
      <c r="C707" s="2" t="s">
        <v>183</v>
      </c>
      <c r="D707" s="2" t="s">
        <v>175</v>
      </c>
      <c r="E707" s="2" t="s">
        <v>393</v>
      </c>
      <c r="F707" s="16"/>
      <c r="G707" s="16">
        <f>G708</f>
        <v>0</v>
      </c>
    </row>
    <row r="708" spans="1:7" ht="23.25" customHeight="1">
      <c r="A708" s="34" t="s">
        <v>362</v>
      </c>
      <c r="B708" s="5" t="s">
        <v>208</v>
      </c>
      <c r="C708" s="2" t="s">
        <v>183</v>
      </c>
      <c r="D708" s="2" t="s">
        <v>175</v>
      </c>
      <c r="E708" s="2" t="s">
        <v>393</v>
      </c>
      <c r="F708" s="16"/>
      <c r="G708" s="16">
        <v>0</v>
      </c>
    </row>
    <row r="709" spans="1:7" ht="27" customHeight="1">
      <c r="A709" s="87" t="s">
        <v>363</v>
      </c>
      <c r="B709" s="5" t="s">
        <v>208</v>
      </c>
      <c r="C709" s="2" t="s">
        <v>183</v>
      </c>
      <c r="D709" s="2" t="s">
        <v>177</v>
      </c>
      <c r="E709" s="2" t="s">
        <v>393</v>
      </c>
      <c r="F709" s="16"/>
      <c r="G709" s="16">
        <f>G710</f>
        <v>0</v>
      </c>
    </row>
    <row r="710" spans="1:7" ht="16.5" customHeight="1">
      <c r="A710" s="72" t="s">
        <v>364</v>
      </c>
      <c r="B710" s="5" t="s">
        <v>208</v>
      </c>
      <c r="C710" s="2" t="s">
        <v>183</v>
      </c>
      <c r="D710" s="2" t="s">
        <v>177</v>
      </c>
      <c r="E710" s="2" t="s">
        <v>393</v>
      </c>
      <c r="F710" s="2">
        <v>500</v>
      </c>
      <c r="G710" s="16">
        <v>0</v>
      </c>
    </row>
    <row r="711" spans="1:7" ht="20.25" customHeight="1">
      <c r="A711" s="24" t="s">
        <v>5</v>
      </c>
      <c r="B711" s="5" t="s">
        <v>208</v>
      </c>
      <c r="C711" s="2" t="s">
        <v>183</v>
      </c>
      <c r="D711" s="2" t="s">
        <v>177</v>
      </c>
      <c r="E711" s="2" t="s">
        <v>393</v>
      </c>
      <c r="F711" s="2">
        <v>540</v>
      </c>
      <c r="G711" s="16">
        <v>0</v>
      </c>
    </row>
    <row r="712" spans="1:7" ht="25.5" customHeight="1">
      <c r="A712" s="33" t="s">
        <v>233</v>
      </c>
      <c r="B712" s="26"/>
      <c r="C712" s="26"/>
      <c r="D712" s="10"/>
      <c r="E712" s="10"/>
      <c r="F712" s="10"/>
      <c r="G712" s="18">
        <f>G19+G149+G174+G193</f>
        <v>4471560.86</v>
      </c>
    </row>
  </sheetData>
  <sheetProtection/>
  <autoFilter ref="A18:G712"/>
  <mergeCells count="8">
    <mergeCell ref="E8:G8"/>
    <mergeCell ref="A15:G15"/>
    <mergeCell ref="A16:G16"/>
    <mergeCell ref="E9:G9"/>
    <mergeCell ref="E10:G10"/>
    <mergeCell ref="E11:G11"/>
    <mergeCell ref="E12:G12"/>
    <mergeCell ref="E13:G13"/>
  </mergeCells>
  <printOptions/>
  <pageMargins left="1.3779527559055118" right="0.3937007874015748" top="0.7874015748031497" bottom="0.54" header="0.5118110236220472" footer="0.5118110236220472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Н. Тихомирова</cp:lastModifiedBy>
  <cp:lastPrinted>2013-11-13T06:58:41Z</cp:lastPrinted>
  <dcterms:created xsi:type="dcterms:W3CDTF">2003-07-23T10:25:27Z</dcterms:created>
  <dcterms:modified xsi:type="dcterms:W3CDTF">2014-03-06T05:59:02Z</dcterms:modified>
  <cp:category/>
  <cp:version/>
  <cp:contentType/>
  <cp:contentStatus/>
</cp:coreProperties>
</file>