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  2014 г." sheetId="1" r:id="rId1"/>
  </sheets>
  <definedNames>
    <definedName name="_xlnm._FilterDatabase" localSheetId="0" hidden="1">'  2014 г.'!$A$17:$H$503</definedName>
    <definedName name="Z_072D351B_4DCF_4C5F_BB0C_B1F84EBBD46B_.wvu.Cols" localSheetId="0" hidden="1">'  2014 г.'!$I:$J</definedName>
    <definedName name="Z_072D351B_4DCF_4C5F_BB0C_B1F84EBBD46B_.wvu.PrintArea" localSheetId="0" hidden="1">'  2014 г.'!$A$1:$I$480</definedName>
    <definedName name="Z_072D351B_4DCF_4C5F_BB0C_B1F84EBBD46B_.wvu.PrintTitles" localSheetId="0" hidden="1">'  2014 г.'!$17:$17</definedName>
    <definedName name="Z_4AF32C0D_3EF2_4B3B_9612_87CA8DBB6ACF_.wvu.Cols" localSheetId="0" hidden="1">'  2014 г.'!$I:$J</definedName>
    <definedName name="Z_4AF32C0D_3EF2_4B3B_9612_87CA8DBB6ACF_.wvu.PrintArea" localSheetId="0" hidden="1">'  2014 г.'!$A$1:$I$480</definedName>
    <definedName name="Z_4AF32C0D_3EF2_4B3B_9612_87CA8DBB6ACF_.wvu.PrintTitles" localSheetId="0" hidden="1">'  2014 г.'!$17:$17</definedName>
    <definedName name="Z_5F1072CB_A768_452E_BCF8_20340BB8BAB0_.wvu.Cols" localSheetId="0" hidden="1">'  2014 г.'!$I:$J</definedName>
    <definedName name="Z_5F1072CB_A768_452E_BCF8_20340BB8BAB0_.wvu.PrintArea" localSheetId="0" hidden="1">'  2014 г.'!$A$1:$I$480</definedName>
    <definedName name="Z_5F1072CB_A768_452E_BCF8_20340BB8BAB0_.wvu.PrintTitles" localSheetId="0" hidden="1">'  2014 г.'!$17:$17</definedName>
    <definedName name="_xlnm.Print_Titles" localSheetId="0">'  2014 г.'!$17:$17</definedName>
    <definedName name="_xlnm.Print_Area" localSheetId="0">'  2014 г.'!$A$1:$H$524</definedName>
  </definedNames>
  <calcPr fullCalcOnLoad="1"/>
</workbook>
</file>

<file path=xl/sharedStrings.xml><?xml version="1.0" encoding="utf-8"?>
<sst xmlns="http://schemas.openxmlformats.org/spreadsheetml/2006/main" count="2251" uniqueCount="330">
  <si>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</si>
  <si>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</si>
  <si>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</si>
  <si>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</si>
  <si>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</si>
  <si>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</si>
  <si>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</si>
  <si>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</si>
  <si>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</si>
  <si>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</si>
  <si>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</si>
  <si>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</si>
  <si>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</si>
  <si>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</si>
  <si>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</si>
  <si>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</si>
  <si>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</si>
  <si>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</si>
  <si>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</si>
  <si>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</si>
  <si>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</si>
  <si>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</si>
  <si>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</si>
  <si>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</si>
  <si>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</si>
  <si>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</si>
  <si>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</si>
  <si>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</si>
  <si>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</si>
  <si>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</si>
  <si>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</si>
  <si>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</si>
  <si>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</si>
  <si>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</si>
  <si>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</si>
  <si>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</si>
  <si>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</si>
  <si>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</si>
  <si>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</si>
  <si>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</si>
  <si>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</si>
  <si>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</si>
  <si>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</si>
  <si>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2014–2016 годов"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</si>
  <si>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2014-2016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</si>
  <si>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2014-2016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</si>
  <si>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2014 -2016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</si>
  <si>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2014 -2020 годы"</t>
  </si>
  <si>
    <t>Муниципальная программа Сергиево-Посадского муниципального района  "Кадровое обеспечение муниципальных учреждений здравоохранения Сергиево-Посадского муниципального района на период 2014 -2016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</si>
  <si>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2014-2016 годы и с прогнозом до 2020 года"</t>
  </si>
  <si>
    <t>Муниципальная программа  "О поддержке отдельных категорий граждан при улучшении ими жилищных условий с использованием ипотечных жилищных кредитов на 2014-2024 годы"</t>
  </si>
  <si>
    <t>Муниципальная программа  "Создание условий для развития туризма в Сергиево-Посадском муниципальном районе на 2014-2016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</si>
  <si>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2014-2017  годы"</t>
  </si>
  <si>
    <t>Муниципальная  программа  "Молодое поколение  Сергиево-Посадского муниципального района  на 2014-2016 годы"</t>
  </si>
  <si>
    <t>Здравоохранение</t>
  </si>
  <si>
    <t>Стационарная медицинская помощь</t>
  </si>
  <si>
    <t>Амбулаторная помощь</t>
  </si>
  <si>
    <t>Муниципальная  программа  "Развитие здравоохранения  в Сергиево-Посадском муниципальном районе  на 2014-2016 годы"</t>
  </si>
  <si>
    <t>Муниципальная  программа  "Улучшение жилищных условий семей, имеющих семь и более детей в Сергиево-Посадском муниципальном районе Московской области на 2014-2016 годы"</t>
  </si>
  <si>
    <t>Муниципальные программы - В С Е Г О</t>
  </si>
  <si>
    <t>Другие вопросы в области здравоохранения</t>
  </si>
  <si>
    <t>0209999</t>
  </si>
  <si>
    <t>0509999</t>
  </si>
  <si>
    <t>0809999</t>
  </si>
  <si>
    <t>Муниципальная программа  "Профилактика преступлений и иных правонарушений на  территории Сергиево-Посадского муниципального района  на 2014-2016 годы"</t>
  </si>
  <si>
    <t>Скорая медицинская помощь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</si>
  <si>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</si>
  <si>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</si>
  <si>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</si>
  <si>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</si>
  <si>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</si>
  <si>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</si>
  <si>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</si>
  <si>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</si>
  <si>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Муниципальная  программа Сергиево-Посадского муниципального района "Обеспечение жильем молодых семей в  Сергиево-Посадском муниципальном  районе Московской области на 2014 -2016 годы"</t>
  </si>
  <si>
    <t>Осуществление мероприятий по обеспечению жильем  молодых семей и молодых специалистов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</si>
  <si>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</si>
  <si>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</si>
  <si>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</si>
  <si>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</si>
  <si>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</si>
  <si>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</si>
  <si>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</si>
  <si>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</si>
  <si>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</si>
  <si>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</si>
  <si>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Подпрограмма II "Организация и осуществление мероприятий межпоселенческого характера по работе с детьми и молодежью"</t>
  </si>
  <si>
    <t>Подпрограмма II "Развитие физической культуры и спорта бюджетных учреждений дополнительного образования"</t>
  </si>
  <si>
    <t>Подпрограмма "Профилактика преступлений и иных правонарушений"</t>
  </si>
  <si>
    <t>0818881</t>
  </si>
  <si>
    <t>Подпрограмма  "Профилактика наркомании, токсикомании и алкоголизма"</t>
  </si>
  <si>
    <t>0828881</t>
  </si>
  <si>
    <t>Подпрогамма  "Профилактика экстремизма и терроризма"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</si>
  <si>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</si>
  <si>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</si>
  <si>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</si>
  <si>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</si>
  <si>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</si>
  <si>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</si>
  <si>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Подпрограмма II "Развитие досуговой деятельности, народного творчества и профессионального искусства"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</si>
  <si>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</si>
  <si>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</si>
  <si>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</si>
  <si>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</si>
  <si>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0228882</t>
  </si>
  <si>
    <t>Подпрограмма III "Развитие дополнительного образования детей сферы культуры"</t>
  </si>
  <si>
    <t>0237771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</si>
  <si>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</si>
  <si>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</si>
  <si>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</si>
  <si>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</si>
  <si>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</si>
  <si>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</si>
  <si>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</si>
  <si>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</si>
  <si>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</si>
  <si>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</si>
  <si>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</si>
  <si>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</si>
  <si>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</si>
  <si>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</si>
  <si>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</si>
  <si>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</si>
  <si>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</si>
  <si>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</si>
  <si>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</si>
  <si>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</si>
  <si>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</si>
  <si>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"Привлечение молодежи для работы в системе здравоохранения района"</t>
  </si>
  <si>
    <t>1718881</t>
  </si>
  <si>
    <t>Подпрограмма IV "Социальные гарантии медицинским работникам"</t>
  </si>
  <si>
    <t>1748881</t>
  </si>
  <si>
    <t>1718888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</si>
  <si>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</si>
  <si>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</si>
  <si>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</si>
  <si>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0517771</t>
  </si>
  <si>
    <t>0527771</t>
  </si>
  <si>
    <t>Подпрограмма III "Проведение мероприятий физической культуры и спорта управлением по культуре, спорту и делам молодежи"</t>
  </si>
  <si>
    <t>0538881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</si>
  <si>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</si>
  <si>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</si>
  <si>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</si>
  <si>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</si>
  <si>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</si>
  <si>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</si>
  <si>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</si>
  <si>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</si>
  <si>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</si>
  <si>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</si>
  <si>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</si>
  <si>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1708888</t>
  </si>
  <si>
    <t>1218888</t>
  </si>
  <si>
    <t>1307777</t>
  </si>
  <si>
    <t>1317777</t>
  </si>
  <si>
    <t>1328881</t>
  </si>
  <si>
    <t>1908888</t>
  </si>
  <si>
    <t>2008888</t>
  </si>
  <si>
    <t>0310000</t>
  </si>
  <si>
    <t>000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</si>
  <si>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</t>
  </si>
  <si>
    <t>0316211</t>
  </si>
  <si>
    <t>Субвенция на  финансовое обеспечение  получениями гражданами дошкольного образования в частных   дошкольных образовательных организациях в Московской области</t>
  </si>
  <si>
    <t>0316212</t>
  </si>
  <si>
    <t>Целевые программы муниципальных образований</t>
  </si>
  <si>
    <t>0300000</t>
  </si>
  <si>
    <t>Подпрограмма I "Развитие дошкольного образования, в том числе сокращение очередности в дошкольных образовательных учреждениях"</t>
  </si>
  <si>
    <t>0317777</t>
  </si>
  <si>
    <t>Мероприятия в сфере образования</t>
  </si>
  <si>
    <t>0318881</t>
  </si>
  <si>
    <t>0318882</t>
  </si>
  <si>
    <t>0318883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</si>
  <si>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</si>
  <si>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</si>
  <si>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0307777</t>
  </si>
  <si>
    <t>0320000</t>
  </si>
  <si>
    <t>Субвенция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организациях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</si>
  <si>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</si>
  <si>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</si>
  <si>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</si>
  <si>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</si>
  <si>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</si>
  <si>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</si>
  <si>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</si>
  <si>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</si>
  <si>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</si>
  <si>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</si>
  <si>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</si>
  <si>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</si>
  <si>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</si>
  <si>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</si>
  <si>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</si>
  <si>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</si>
  <si>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</si>
  <si>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</si>
  <si>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</si>
  <si>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</si>
  <si>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Прочая закупка для муниципальных нужд</t>
  </si>
  <si>
    <t>Обеспечение деятельности бюджетных  подведомственных учреждений</t>
  </si>
  <si>
    <t>0328881</t>
  </si>
  <si>
    <t>0328882</t>
  </si>
  <si>
    <t>0328883</t>
  </si>
  <si>
    <t>Развитие сети образовательных учреждений путем проектирования и строительства общеобразовательных школ</t>
  </si>
  <si>
    <t>0328886</t>
  </si>
  <si>
    <t>Детские дома</t>
  </si>
  <si>
    <t>0327059</t>
  </si>
  <si>
    <t>Учреждения по внешкольной работе с детьми</t>
  </si>
  <si>
    <t>Подпрограмма III "Развитие дополнительного образования, системы воспитания и социализации детей и подростков"</t>
  </si>
  <si>
    <t>0330000</t>
  </si>
  <si>
    <t>0338881</t>
  </si>
  <si>
    <t>0338882</t>
  </si>
  <si>
    <t>1101759</t>
  </si>
  <si>
    <t>Высшее и послевузовское профессиональное образование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</si>
  <si>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</t>
  </si>
  <si>
    <t>0346250</t>
  </si>
  <si>
    <t>Подпрограмма IV " Создание условий для реализации полномочий управления образования администрации Сергиево-Посадского муниципального района "</t>
  </si>
  <si>
    <t>0340000</t>
  </si>
  <si>
    <t>0340497</t>
  </si>
  <si>
    <t>Фонд оплаты труда муниципальных органов и взносы по обязательному социальному страхованию</t>
  </si>
  <si>
    <t>0340498</t>
  </si>
  <si>
    <t>Иные выплаты персоналу муниципальных органов, за исключением фонда оплаты труда</t>
  </si>
  <si>
    <t>0340499</t>
  </si>
  <si>
    <t>Уплата налога на имущество организаций и земельного налога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</si>
  <si>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</si>
  <si>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</si>
  <si>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 xml:space="preserve">Фонд оплаты труда казенных учреждений и взносы по обязательному социальному страхованию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</si>
  <si>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</si>
  <si>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Иные выплаты персоналу казенных учреждений, за исключением фонда оплаты труда</t>
  </si>
  <si>
    <t>0347777</t>
  </si>
  <si>
    <t>0348881</t>
  </si>
  <si>
    <t>Больницы, клиники, госпитали, медико-санитарные части</t>
  </si>
  <si>
    <t>0126207</t>
  </si>
  <si>
    <t xml:space="preserve">Субвенция 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 </t>
  </si>
  <si>
    <t>0136208</t>
  </si>
  <si>
    <t>0108882</t>
  </si>
  <si>
    <t xml:space="preserve">Субсидии автономным учреждениям </t>
  </si>
  <si>
    <t>620</t>
  </si>
  <si>
    <t>Поликлиники, амбулатории, диагностические центры</t>
  </si>
  <si>
    <t xml:space="preserve">Содержание и обеспечение деятельности поликлинник, амбулаторий, диагностических центров  (оказания муниципальных услуг) </t>
  </si>
  <si>
    <t>Станции скорой и неотложной помощи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</si>
  <si>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</si>
  <si>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</si>
  <si>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Центральный аппарат (обеспечение полномочий в сфере здравоохранения)</t>
  </si>
  <si>
    <t>Учреждения, обеспечивающие предоставление услуг в сфере здравоохранения ( "ЦМП")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</si>
  <si>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</si>
  <si>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>0100498</t>
  </si>
  <si>
    <t>0527777</t>
  </si>
  <si>
    <t>0327774</t>
  </si>
  <si>
    <t>0327773</t>
  </si>
  <si>
    <t>0328885</t>
  </si>
  <si>
    <t>0327772</t>
  </si>
  <si>
    <t>Софинансирование муниципальных учреждений - победителей конкурсов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</si>
  <si>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</si>
  <si>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</si>
  <si>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</si>
  <si>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</si>
  <si>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</si>
  <si>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</si>
  <si>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 xml:space="preserve"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    </t>
  </si>
  <si>
    <t>0328887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</si>
  <si>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2014 -2016 годы"</t>
  </si>
  <si>
    <t>0327775</t>
  </si>
  <si>
    <t>0337777</t>
  </si>
  <si>
    <t>0347759</t>
  </si>
  <si>
    <t xml:space="preserve"> бюджета Сергиево-Посадского муниципального района  на 2014 год по целевым статьям (муниципальным программам), группам и подгруппам видов расходов классификации расходов бюджетов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</si>
  <si>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</si>
  <si>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</si>
  <si>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</si>
  <si>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</si>
  <si>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</si>
  <si>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</si>
  <si>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Субвенция на организацию оказания медицинской помощи на территории муниципальных образований</t>
  </si>
  <si>
    <t>0237777</t>
  </si>
  <si>
    <t>1108888</t>
  </si>
  <si>
    <t>0100499</t>
  </si>
  <si>
    <t>0321759</t>
  </si>
  <si>
    <t>Стипендии</t>
  </si>
  <si>
    <t>340</t>
  </si>
  <si>
    <t>Субсидия на внедрение современных образовательных технологий</t>
  </si>
  <si>
    <t>0326228</t>
  </si>
  <si>
    <t>0318884</t>
  </si>
  <si>
    <t>0318885</t>
  </si>
  <si>
    <t>0908888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</si>
  <si>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</si>
  <si>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</si>
  <si>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Субсидия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</si>
  <si>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0326234</t>
  </si>
  <si>
    <t>от 18.12.2013 № 43/2-МЗ</t>
  </si>
  <si>
    <t>Укрепление материально-технической базы библиотек</t>
  </si>
  <si>
    <t>0218882</t>
  </si>
  <si>
    <t>Общегосударственные вопросы</t>
  </si>
  <si>
    <t xml:space="preserve">Субсидия  на проектирование и строительство физкультурно-оздоровительных комплексов </t>
  </si>
  <si>
    <t>Расходы на содержание и обеспечение деятельности центров, станций и отделений переливания крови                     ( содержание имущества, необходимого на оказания муниципальных услуг )</t>
  </si>
  <si>
    <t>Субсидия телекомпании ООО "Культурно-коммерческая фирма "Тонус"на организацию и проведение XYIII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2014-2016 годы"</t>
  </si>
  <si>
    <t>0546413</t>
  </si>
  <si>
    <t>Государственная программа Московской области "Образование Подмосковья на 2014-2018 годы"</t>
  </si>
  <si>
    <t>0316414</t>
  </si>
  <si>
    <t>Субсидия на проектирование и строительство объектов дошкольного образования</t>
  </si>
  <si>
    <t>Государственная программа Московской области "Здравоохранение Подмосковья на 2014-2020 годы"</t>
  </si>
  <si>
    <t>0126045</t>
  </si>
  <si>
    <t>Субсидия на укрепление материально-технической базы муниципальных учреждений здравоохранения</t>
  </si>
  <si>
    <t>Иные межбюджетные трансферты на осуществление деятельности и обеспечение форменной одеждой волонтеров в ходе празднования 700-летия со дня рождения преподобного Сергия Радонежского</t>
  </si>
  <si>
    <t>13</t>
  </si>
  <si>
    <t>Другие общегосударственные вопросы</t>
  </si>
  <si>
    <t>1326235</t>
  </si>
  <si>
    <t>Субсидия на мероприятия по организации отдыха детей в каникулярное время</t>
  </si>
  <si>
    <t>0336219</t>
  </si>
  <si>
    <t>Реализация мероприятий по социальной поддержки  детей-инвалидов</t>
  </si>
  <si>
    <t>Субсидия ОАО "Конноспортивный клуб "Сергиев Посад" на организацию и проведение занятий по лечебно-верховой езде</t>
  </si>
  <si>
    <t>1317771</t>
  </si>
  <si>
    <t>Субсидия на реализацию подпрограммы "Обеспечение жильем молодых семей" долгосрочной целевой программы Московской области "Жилище" на 2013-2015 годы за счет средств бюджета Московской области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</si>
  <si>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</si>
  <si>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0528882</t>
  </si>
  <si>
    <t>Субсидия на приобретение автобусов для доставки обучающихся в общеобразовательные организации, расположенные в сельской местности</t>
  </si>
  <si>
    <t>0326226</t>
  </si>
  <si>
    <t>Субсидия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</si>
  <si>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0516044</t>
  </si>
  <si>
    <t>0526044</t>
  </si>
  <si>
    <t>0216044</t>
  </si>
  <si>
    <t>0226044</t>
  </si>
  <si>
    <t>0236044</t>
  </si>
  <si>
    <t>0316044</t>
  </si>
  <si>
    <t>0326044</t>
  </si>
  <si>
    <t>0336044</t>
  </si>
  <si>
    <t>0346044</t>
  </si>
  <si>
    <t>2005020</t>
  </si>
  <si>
    <t>2006020</t>
  </si>
  <si>
    <t>Приложение № 6</t>
  </si>
  <si>
    <t>0238882</t>
  </si>
  <si>
    <t>от 26.02.2014№ 46/2-МЗ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</si>
</sst>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#,##0_р_."/>
    <numFmt numFmtId="180" formatCode="#,##0.0_р_."/>
    <numFmt numFmtId="181" formatCode="#,##0.00_р_."/>
    <numFmt numFmtId="182" formatCode="#,##0_ ;\-#,##0\ "/>
    <numFmt numFmtId="183" formatCode="#,##0.00_ ;[Red]\-#,##0.00_ "/>
    <numFmt numFmtId="184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82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172" fontId="0" fillId="0" borderId="18" xfId="0" applyNumberFormat="1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wrapText="1"/>
    </xf>
    <xf numFmtId="49" fontId="13" fillId="0" borderId="18" xfId="0" applyNumberFormat="1" applyFont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819"/>
  <sheetViews>
    <sheetView tabSelected="1" view="pageBreakPreview" zoomScaleNormal="90" zoomScaleSheetLayoutView="100" zoomScalePageLayoutView="0" workbookViewId="0" topLeftCell="A1">
      <selection activeCell="G6" sqref="G6"/>
    </sheetView>
  </sheetViews>
  <sheetFormatPr defaultColWidth="8.87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spans="3:11" ht="18" customHeight="1">
      <c r="C1" s="2"/>
      <c r="G1" s="2" t="s">
        <v>327</v>
      </c>
      <c r="H1" s="4"/>
      <c r="I1" s="39"/>
      <c r="J1" s="39"/>
      <c r="K1" s="38"/>
    </row>
    <row r="2" spans="3:11" ht="18" customHeight="1">
      <c r="C2" s="2"/>
      <c r="G2" s="2" t="s">
        <v>26</v>
      </c>
      <c r="H2" s="1"/>
      <c r="I2" s="39"/>
      <c r="J2" s="39"/>
      <c r="K2" s="38"/>
    </row>
    <row r="3" spans="3:11" ht="18" customHeight="1">
      <c r="C3" s="2"/>
      <c r="G3" s="2" t="s">
        <v>27</v>
      </c>
      <c r="I3" s="39"/>
      <c r="J3" s="39"/>
      <c r="K3" s="38"/>
    </row>
    <row r="4" spans="3:11" ht="18" customHeight="1">
      <c r="C4" s="2"/>
      <c r="G4" s="2" t="s">
        <v>28</v>
      </c>
      <c r="I4" s="39"/>
      <c r="J4" s="39"/>
      <c r="K4" s="38"/>
    </row>
    <row r="5" spans="3:11" ht="18" customHeight="1">
      <c r="C5" s="2"/>
      <c r="G5" s="2" t="s">
        <v>29</v>
      </c>
      <c r="I5" s="39"/>
      <c r="J5" s="39"/>
      <c r="K5" s="38"/>
    </row>
    <row r="6" spans="3:11" ht="17.25" customHeight="1">
      <c r="C6" s="2"/>
      <c r="G6" s="38" t="s">
        <v>329</v>
      </c>
      <c r="H6" s="39"/>
      <c r="I6" s="39"/>
      <c r="J6" s="39"/>
      <c r="K6" s="38"/>
    </row>
    <row r="7" spans="3:11" ht="17.25" customHeight="1">
      <c r="C7" s="2"/>
      <c r="G7" s="38"/>
      <c r="H7" s="39"/>
      <c r="I7" s="39"/>
      <c r="J7" s="39"/>
      <c r="K7" s="38"/>
    </row>
    <row r="8" spans="3:11" ht="17.25" customHeight="1">
      <c r="C8" s="2"/>
      <c r="G8" s="80" t="s">
        <v>31</v>
      </c>
      <c r="H8" s="80"/>
      <c r="I8" s="39"/>
      <c r="J8" s="39"/>
      <c r="K8" s="38"/>
    </row>
    <row r="9" spans="3:11" ht="17.25" customHeight="1">
      <c r="C9" s="2"/>
      <c r="G9" s="80" t="s">
        <v>26</v>
      </c>
      <c r="H9" s="80"/>
      <c r="I9" s="39"/>
      <c r="J9" s="39"/>
      <c r="K9" s="38"/>
    </row>
    <row r="10" spans="3:11" ht="17.25" customHeight="1">
      <c r="C10" s="2"/>
      <c r="G10" s="80" t="s">
        <v>27</v>
      </c>
      <c r="H10" s="80"/>
      <c r="I10" s="39"/>
      <c r="J10" s="39"/>
      <c r="K10" s="38"/>
    </row>
    <row r="11" spans="3:11" ht="17.25" customHeight="1">
      <c r="C11" s="2"/>
      <c r="G11" s="84" t="s">
        <v>28</v>
      </c>
      <c r="H11" s="84"/>
      <c r="I11" s="39"/>
      <c r="J11" s="39"/>
      <c r="K11" s="38"/>
    </row>
    <row r="12" spans="3:11" ht="19.5" customHeight="1">
      <c r="C12" s="2"/>
      <c r="G12" s="80" t="s">
        <v>29</v>
      </c>
      <c r="H12" s="80"/>
      <c r="I12" s="17"/>
      <c r="J12" s="17"/>
      <c r="K12" s="17"/>
    </row>
    <row r="13" spans="3:11" ht="18" customHeight="1">
      <c r="C13" s="2"/>
      <c r="G13" s="84" t="s">
        <v>287</v>
      </c>
      <c r="H13" s="84"/>
      <c r="I13" s="18"/>
      <c r="J13" s="18"/>
      <c r="K13" s="18"/>
    </row>
    <row r="14" spans="1:8" ht="18" customHeight="1">
      <c r="A14" s="81" t="s">
        <v>25</v>
      </c>
      <c r="B14" s="82"/>
      <c r="C14" s="82"/>
      <c r="D14" s="82"/>
      <c r="E14" s="82"/>
      <c r="F14" s="82"/>
      <c r="G14" s="82"/>
      <c r="H14" s="83"/>
    </row>
    <row r="15" spans="1:8" ht="39" customHeight="1">
      <c r="A15" s="79" t="s">
        <v>264</v>
      </c>
      <c r="B15" s="79"/>
      <c r="C15" s="79"/>
      <c r="D15" s="79"/>
      <c r="E15" s="79"/>
      <c r="F15" s="79"/>
      <c r="G15" s="79"/>
      <c r="H15" s="79"/>
    </row>
    <row r="16" spans="1:8" ht="15.75">
      <c r="A16" s="6"/>
      <c r="B16" s="7"/>
      <c r="C16" s="8"/>
      <c r="D16" s="8"/>
      <c r="E16" s="8"/>
      <c r="F16" s="8"/>
      <c r="G16" s="7"/>
      <c r="H16" s="40" t="s">
        <v>42</v>
      </c>
    </row>
    <row r="17" spans="1:9" ht="63">
      <c r="A17" s="9" t="s">
        <v>0</v>
      </c>
      <c r="B17" s="9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1" t="s">
        <v>32</v>
      </c>
      <c r="H17" s="9" t="s">
        <v>30</v>
      </c>
      <c r="I17" s="5"/>
    </row>
    <row r="18" spans="1:12" s="14" customFormat="1" ht="37.5" customHeight="1">
      <c r="A18" s="19"/>
      <c r="B18" s="19" t="s">
        <v>59</v>
      </c>
      <c r="C18" s="20"/>
      <c r="D18" s="21"/>
      <c r="E18" s="21"/>
      <c r="F18" s="21"/>
      <c r="G18" s="60">
        <f>G19+G84+G149+G370+G410+G415+G420+G435+G440+G472+G495+G430+G452+G457+G504+G509</f>
        <v>4103249.660000001</v>
      </c>
      <c r="H18" s="60">
        <f>H19+H84+H149+H370+H410+H415+H420+H435+H440+H472+H495+H430+H452+H457+H504+H509</f>
        <v>2762639.6000000006</v>
      </c>
      <c r="I18" s="12"/>
      <c r="J18" s="13"/>
      <c r="L18" s="74"/>
    </row>
    <row r="19" spans="1:10" s="14" customFormat="1" ht="59.25" customHeight="1">
      <c r="A19" s="25">
        <v>1</v>
      </c>
      <c r="B19" s="63" t="s">
        <v>57</v>
      </c>
      <c r="C19" s="73" t="s">
        <v>231</v>
      </c>
      <c r="D19" s="30"/>
      <c r="E19" s="30"/>
      <c r="F19" s="29"/>
      <c r="G19" s="58">
        <f>G20+G31+G52+G56+G61</f>
        <v>316932.5</v>
      </c>
      <c r="H19" s="58">
        <f>H20+H31+H52+H56+H61+H78</f>
        <v>269300</v>
      </c>
      <c r="I19" s="12"/>
      <c r="J19" s="13"/>
    </row>
    <row r="20" spans="1:10" s="14" customFormat="1" ht="20.25" customHeight="1">
      <c r="A20" s="56"/>
      <c r="B20" s="34" t="s">
        <v>55</v>
      </c>
      <c r="C20" s="32" t="s">
        <v>231</v>
      </c>
      <c r="D20" s="32" t="s">
        <v>6</v>
      </c>
      <c r="E20" s="32" t="s">
        <v>7</v>
      </c>
      <c r="F20" s="71"/>
      <c r="G20" s="31">
        <f>G21+G28+G25</f>
        <v>63195.90000000001</v>
      </c>
      <c r="H20" s="31">
        <f>H21+H28+H25</f>
        <v>55483.100000000006</v>
      </c>
      <c r="I20" s="12"/>
      <c r="J20" s="13"/>
    </row>
    <row r="21" spans="1:10" s="14" customFormat="1" ht="34.5" customHeight="1">
      <c r="A21" s="56"/>
      <c r="B21" s="34" t="s">
        <v>230</v>
      </c>
      <c r="C21" s="32" t="s">
        <v>231</v>
      </c>
      <c r="D21" s="32" t="s">
        <v>6</v>
      </c>
      <c r="E21" s="32" t="s">
        <v>7</v>
      </c>
      <c r="F21" s="72"/>
      <c r="G21" s="31">
        <f>G22</f>
        <v>55071.100000000006</v>
      </c>
      <c r="H21" s="31">
        <f>H22</f>
        <v>55071.100000000006</v>
      </c>
      <c r="I21" s="12"/>
      <c r="J21" s="13"/>
    </row>
    <row r="22" spans="1:10" s="14" customFormat="1" ht="33" customHeight="1">
      <c r="A22" s="56"/>
      <c r="B22" s="34" t="s">
        <v>271</v>
      </c>
      <c r="C22" s="32" t="s">
        <v>231</v>
      </c>
      <c r="D22" s="32" t="s">
        <v>6</v>
      </c>
      <c r="E22" s="32" t="s">
        <v>7</v>
      </c>
      <c r="F22" s="72"/>
      <c r="G22" s="31">
        <f>G24</f>
        <v>55071.100000000006</v>
      </c>
      <c r="H22" s="31">
        <f>H24</f>
        <v>55071.100000000006</v>
      </c>
      <c r="I22" s="12"/>
      <c r="J22" s="13"/>
    </row>
    <row r="23" spans="1:10" s="14" customFormat="1" ht="37.5" customHeight="1">
      <c r="A23" s="56"/>
      <c r="B23" s="34" t="s">
        <v>67</v>
      </c>
      <c r="C23" s="32" t="s">
        <v>231</v>
      </c>
      <c r="D23" s="32" t="s">
        <v>6</v>
      </c>
      <c r="E23" s="32" t="s">
        <v>7</v>
      </c>
      <c r="F23" s="32" t="s">
        <v>66</v>
      </c>
      <c r="G23" s="31">
        <v>53184.8</v>
      </c>
      <c r="H23" s="31">
        <v>53184.8</v>
      </c>
      <c r="I23" s="12"/>
      <c r="J23" s="13"/>
    </row>
    <row r="24" spans="1:10" s="14" customFormat="1" ht="26.25" customHeight="1">
      <c r="A24" s="56"/>
      <c r="B24" s="34" t="s">
        <v>79</v>
      </c>
      <c r="C24" s="32" t="s">
        <v>231</v>
      </c>
      <c r="D24" s="32" t="s">
        <v>6</v>
      </c>
      <c r="E24" s="32" t="s">
        <v>7</v>
      </c>
      <c r="F24" s="32" t="s">
        <v>78</v>
      </c>
      <c r="G24" s="31">
        <f>53184.8+1886.3</f>
        <v>55071.100000000006</v>
      </c>
      <c r="H24" s="31">
        <f>53184.8+1886.3</f>
        <v>55071.100000000006</v>
      </c>
      <c r="I24" s="12"/>
      <c r="J24" s="13"/>
    </row>
    <row r="25" spans="1:10" s="14" customFormat="1" ht="82.5" customHeight="1">
      <c r="A25" s="56"/>
      <c r="B25" s="34" t="s">
        <v>232</v>
      </c>
      <c r="C25" s="32" t="s">
        <v>233</v>
      </c>
      <c r="D25" s="32" t="s">
        <v>6</v>
      </c>
      <c r="E25" s="32" t="s">
        <v>7</v>
      </c>
      <c r="F25" s="32"/>
      <c r="G25" s="31">
        <f>G27</f>
        <v>412</v>
      </c>
      <c r="H25" s="31">
        <f>H27</f>
        <v>412</v>
      </c>
      <c r="I25" s="12"/>
      <c r="J25" s="13"/>
    </row>
    <row r="26" spans="1:10" s="14" customFormat="1" ht="42" customHeight="1">
      <c r="A26" s="56"/>
      <c r="B26" s="34" t="s">
        <v>67</v>
      </c>
      <c r="C26" s="32" t="s">
        <v>233</v>
      </c>
      <c r="D26" s="32" t="s">
        <v>6</v>
      </c>
      <c r="E26" s="32" t="s">
        <v>7</v>
      </c>
      <c r="F26" s="32" t="s">
        <v>66</v>
      </c>
      <c r="G26" s="31">
        <v>412</v>
      </c>
      <c r="H26" s="31">
        <v>412</v>
      </c>
      <c r="I26" s="12"/>
      <c r="J26" s="13"/>
    </row>
    <row r="27" spans="1:10" s="14" customFormat="1" ht="20.25" customHeight="1">
      <c r="A27" s="56"/>
      <c r="B27" s="34" t="s">
        <v>79</v>
      </c>
      <c r="C27" s="32" t="s">
        <v>233</v>
      </c>
      <c r="D27" s="32" t="s">
        <v>6</v>
      </c>
      <c r="E27" s="32" t="s">
        <v>7</v>
      </c>
      <c r="F27" s="32" t="s">
        <v>78</v>
      </c>
      <c r="G27" s="31">
        <v>412</v>
      </c>
      <c r="H27" s="31">
        <v>412</v>
      </c>
      <c r="I27" s="12"/>
      <c r="J27" s="13"/>
    </row>
    <row r="28" spans="1:10" s="14" customFormat="1" ht="51" customHeight="1">
      <c r="A28" s="56"/>
      <c r="B28" s="34" t="s">
        <v>57</v>
      </c>
      <c r="C28" s="32" t="s">
        <v>234</v>
      </c>
      <c r="D28" s="32" t="s">
        <v>6</v>
      </c>
      <c r="E28" s="32" t="s">
        <v>7</v>
      </c>
      <c r="F28" s="32"/>
      <c r="G28" s="31">
        <f>G29</f>
        <v>7712.8</v>
      </c>
      <c r="H28" s="31"/>
      <c r="I28" s="12"/>
      <c r="J28" s="13"/>
    </row>
    <row r="29" spans="1:10" s="14" customFormat="1" ht="50.25" customHeight="1">
      <c r="A29" s="56"/>
      <c r="B29" s="34" t="s">
        <v>67</v>
      </c>
      <c r="C29" s="32" t="s">
        <v>234</v>
      </c>
      <c r="D29" s="32" t="s">
        <v>6</v>
      </c>
      <c r="E29" s="32" t="s">
        <v>7</v>
      </c>
      <c r="F29" s="32" t="s">
        <v>66</v>
      </c>
      <c r="G29" s="31">
        <f>G30</f>
        <v>7712.8</v>
      </c>
      <c r="H29" s="31"/>
      <c r="I29" s="12"/>
      <c r="J29" s="13"/>
    </row>
    <row r="30" spans="1:10" s="14" customFormat="1" ht="20.25" customHeight="1">
      <c r="A30" s="56"/>
      <c r="B30" s="34" t="s">
        <v>79</v>
      </c>
      <c r="C30" s="32" t="s">
        <v>234</v>
      </c>
      <c r="D30" s="32" t="s">
        <v>6</v>
      </c>
      <c r="E30" s="32" t="s">
        <v>7</v>
      </c>
      <c r="F30" s="32" t="s">
        <v>78</v>
      </c>
      <c r="G30" s="31">
        <f>6512.8+100+1515-415</f>
        <v>7712.8</v>
      </c>
      <c r="H30" s="31"/>
      <c r="I30" s="12"/>
      <c r="J30" s="13"/>
    </row>
    <row r="31" spans="1:10" s="14" customFormat="1" ht="20.25" customHeight="1">
      <c r="A31" s="56"/>
      <c r="B31" s="34" t="s">
        <v>56</v>
      </c>
      <c r="C31" s="32" t="s">
        <v>111</v>
      </c>
      <c r="D31" s="32" t="s">
        <v>6</v>
      </c>
      <c r="E31" s="32" t="s">
        <v>36</v>
      </c>
      <c r="F31" s="32"/>
      <c r="G31" s="31">
        <f>G32+G36+G45+G49+G41</f>
        <v>228191.40000000002</v>
      </c>
      <c r="H31" s="31">
        <f>H32+H36+H45+H49+H41</f>
        <v>194646.7</v>
      </c>
      <c r="I31" s="12"/>
      <c r="J31" s="13"/>
    </row>
    <row r="32" spans="1:10" s="14" customFormat="1" ht="36.75" customHeight="1">
      <c r="A32" s="56"/>
      <c r="B32" s="34" t="s">
        <v>230</v>
      </c>
      <c r="C32" s="32" t="s">
        <v>231</v>
      </c>
      <c r="D32" s="32" t="s">
        <v>6</v>
      </c>
      <c r="E32" s="32" t="s">
        <v>36</v>
      </c>
      <c r="F32" s="32"/>
      <c r="G32" s="31">
        <f aca="true" t="shared" si="0" ref="G32:H34">G33</f>
        <v>35607.9</v>
      </c>
      <c r="H32" s="31">
        <f t="shared" si="0"/>
        <v>35607.9</v>
      </c>
      <c r="I32" s="12"/>
      <c r="J32" s="13"/>
    </row>
    <row r="33" spans="1:10" s="14" customFormat="1" ht="42.75" customHeight="1">
      <c r="A33" s="56"/>
      <c r="B33" s="34" t="s">
        <v>271</v>
      </c>
      <c r="C33" s="32" t="s">
        <v>231</v>
      </c>
      <c r="D33" s="32" t="s">
        <v>6</v>
      </c>
      <c r="E33" s="32" t="s">
        <v>36</v>
      </c>
      <c r="F33" s="32"/>
      <c r="G33" s="31">
        <f t="shared" si="0"/>
        <v>35607.9</v>
      </c>
      <c r="H33" s="31">
        <f t="shared" si="0"/>
        <v>35607.9</v>
      </c>
      <c r="I33" s="12"/>
      <c r="J33" s="13"/>
    </row>
    <row r="34" spans="1:10" s="14" customFormat="1" ht="39.75" customHeight="1">
      <c r="A34" s="56"/>
      <c r="B34" s="34" t="s">
        <v>67</v>
      </c>
      <c r="C34" s="32" t="s">
        <v>231</v>
      </c>
      <c r="D34" s="32" t="s">
        <v>6</v>
      </c>
      <c r="E34" s="32" t="s">
        <v>36</v>
      </c>
      <c r="F34" s="32" t="s">
        <v>66</v>
      </c>
      <c r="G34" s="31">
        <f t="shared" si="0"/>
        <v>35607.9</v>
      </c>
      <c r="H34" s="31">
        <f t="shared" si="0"/>
        <v>35607.9</v>
      </c>
      <c r="I34" s="12"/>
      <c r="J34" s="13"/>
    </row>
    <row r="35" spans="1:10" s="14" customFormat="1" ht="20.25" customHeight="1">
      <c r="A35" s="56"/>
      <c r="B35" s="34" t="s">
        <v>79</v>
      </c>
      <c r="C35" s="32" t="s">
        <v>231</v>
      </c>
      <c r="D35" s="32" t="s">
        <v>6</v>
      </c>
      <c r="E35" s="32" t="s">
        <v>36</v>
      </c>
      <c r="F35" s="32" t="s">
        <v>78</v>
      </c>
      <c r="G35" s="31">
        <f>30735+4872.9</f>
        <v>35607.9</v>
      </c>
      <c r="H35" s="31">
        <f>30735+4872.9</f>
        <v>35607.9</v>
      </c>
      <c r="I35" s="12"/>
      <c r="J35" s="13"/>
    </row>
    <row r="36" spans="1:10" s="14" customFormat="1" ht="28.5" customHeight="1">
      <c r="A36" s="56"/>
      <c r="B36" s="34" t="s">
        <v>237</v>
      </c>
      <c r="C36" s="32" t="s">
        <v>231</v>
      </c>
      <c r="D36" s="32" t="s">
        <v>6</v>
      </c>
      <c r="E36" s="32" t="s">
        <v>36</v>
      </c>
      <c r="F36" s="32"/>
      <c r="G36" s="31">
        <f>G37</f>
        <v>12381.800000000001</v>
      </c>
      <c r="H36" s="31">
        <f>H37</f>
        <v>12381.800000000001</v>
      </c>
      <c r="I36" s="12"/>
      <c r="J36" s="13"/>
    </row>
    <row r="37" spans="1:10" s="14" customFormat="1" ht="60.75" customHeight="1">
      <c r="A37" s="56"/>
      <c r="B37" s="34" t="s">
        <v>238</v>
      </c>
      <c r="C37" s="32" t="s">
        <v>231</v>
      </c>
      <c r="D37" s="32" t="s">
        <v>6</v>
      </c>
      <c r="E37" s="32" t="s">
        <v>36</v>
      </c>
      <c r="F37" s="32"/>
      <c r="G37" s="31">
        <f>G39+G40</f>
        <v>12381.800000000001</v>
      </c>
      <c r="H37" s="31">
        <f>H38</f>
        <v>12381.800000000001</v>
      </c>
      <c r="I37" s="12"/>
      <c r="J37" s="13"/>
    </row>
    <row r="38" spans="1:10" s="14" customFormat="1" ht="38.25" customHeight="1">
      <c r="A38" s="56"/>
      <c r="B38" s="34" t="s">
        <v>67</v>
      </c>
      <c r="C38" s="32" t="s">
        <v>231</v>
      </c>
      <c r="D38" s="32" t="s">
        <v>6</v>
      </c>
      <c r="E38" s="32" t="s">
        <v>36</v>
      </c>
      <c r="F38" s="32" t="s">
        <v>66</v>
      </c>
      <c r="G38" s="31">
        <f>G39+G40</f>
        <v>12381.800000000001</v>
      </c>
      <c r="H38" s="31">
        <f>H39+H40</f>
        <v>12381.800000000001</v>
      </c>
      <c r="I38" s="12"/>
      <c r="J38" s="13"/>
    </row>
    <row r="39" spans="1:10" s="14" customFormat="1" ht="20.25" customHeight="1">
      <c r="A39" s="56"/>
      <c r="B39" s="34" t="s">
        <v>79</v>
      </c>
      <c r="C39" s="32" t="s">
        <v>231</v>
      </c>
      <c r="D39" s="32" t="s">
        <v>6</v>
      </c>
      <c r="E39" s="32" t="s">
        <v>36</v>
      </c>
      <c r="F39" s="32" t="s">
        <v>78</v>
      </c>
      <c r="G39" s="31">
        <f>11485-872.9+1669.7</f>
        <v>12281.800000000001</v>
      </c>
      <c r="H39" s="31">
        <f>11485-872.9+1669.7</f>
        <v>12281.800000000001</v>
      </c>
      <c r="I39" s="12"/>
      <c r="J39" s="13"/>
    </row>
    <row r="40" spans="1:10" s="14" customFormat="1" ht="20.25" customHeight="1">
      <c r="A40" s="56"/>
      <c r="B40" s="34" t="s">
        <v>235</v>
      </c>
      <c r="C40" s="32" t="s">
        <v>231</v>
      </c>
      <c r="D40" s="32" t="s">
        <v>6</v>
      </c>
      <c r="E40" s="32" t="s">
        <v>36</v>
      </c>
      <c r="F40" s="32" t="s">
        <v>236</v>
      </c>
      <c r="G40" s="31">
        <v>100</v>
      </c>
      <c r="H40" s="31">
        <v>100</v>
      </c>
      <c r="I40" s="12"/>
      <c r="J40" s="13"/>
    </row>
    <row r="41" spans="1:10" s="14" customFormat="1" ht="32.25" customHeight="1">
      <c r="A41" s="56"/>
      <c r="B41" s="34" t="s">
        <v>298</v>
      </c>
      <c r="C41" s="32" t="s">
        <v>299</v>
      </c>
      <c r="D41" s="32" t="s">
        <v>6</v>
      </c>
      <c r="E41" s="32" t="s">
        <v>36</v>
      </c>
      <c r="F41" s="32"/>
      <c r="G41" s="31">
        <f aca="true" t="shared" si="1" ref="G41:H43">G42</f>
        <v>108510</v>
      </c>
      <c r="H41" s="31">
        <f t="shared" si="1"/>
        <v>108510</v>
      </c>
      <c r="I41" s="12"/>
      <c r="J41" s="13"/>
    </row>
    <row r="42" spans="1:10" s="14" customFormat="1" ht="33" customHeight="1">
      <c r="A42" s="56"/>
      <c r="B42" s="34" t="s">
        <v>300</v>
      </c>
      <c r="C42" s="32" t="s">
        <v>299</v>
      </c>
      <c r="D42" s="32" t="s">
        <v>6</v>
      </c>
      <c r="E42" s="32" t="s">
        <v>36</v>
      </c>
      <c r="F42" s="32"/>
      <c r="G42" s="31">
        <f t="shared" si="1"/>
        <v>108510</v>
      </c>
      <c r="H42" s="31">
        <f t="shared" si="1"/>
        <v>108510</v>
      </c>
      <c r="I42" s="12"/>
      <c r="J42" s="13"/>
    </row>
    <row r="43" spans="1:10" s="14" customFormat="1" ht="30" customHeight="1">
      <c r="A43" s="56"/>
      <c r="B43" s="34" t="s">
        <v>67</v>
      </c>
      <c r="C43" s="32" t="s">
        <v>299</v>
      </c>
      <c r="D43" s="32" t="s">
        <v>6</v>
      </c>
      <c r="E43" s="32" t="s">
        <v>36</v>
      </c>
      <c r="F43" s="32" t="s">
        <v>66</v>
      </c>
      <c r="G43" s="31">
        <f t="shared" si="1"/>
        <v>108510</v>
      </c>
      <c r="H43" s="31">
        <f t="shared" si="1"/>
        <v>108510</v>
      </c>
      <c r="I43" s="12"/>
      <c r="J43" s="13"/>
    </row>
    <row r="44" spans="1:10" s="14" customFormat="1" ht="20.25" customHeight="1">
      <c r="A44" s="56"/>
      <c r="B44" s="34" t="s">
        <v>79</v>
      </c>
      <c r="C44" s="32" t="s">
        <v>299</v>
      </c>
      <c r="D44" s="32" t="s">
        <v>6</v>
      </c>
      <c r="E44" s="32" t="s">
        <v>36</v>
      </c>
      <c r="F44" s="32" t="s">
        <v>78</v>
      </c>
      <c r="G44" s="31">
        <f>108510</f>
        <v>108510</v>
      </c>
      <c r="H44" s="31">
        <f>108510</f>
        <v>108510</v>
      </c>
      <c r="I44" s="12"/>
      <c r="J44" s="13"/>
    </row>
    <row r="45" spans="1:10" s="14" customFormat="1" ht="45.75" customHeight="1">
      <c r="A45" s="56"/>
      <c r="B45" s="34" t="s">
        <v>57</v>
      </c>
      <c r="C45" s="32" t="s">
        <v>234</v>
      </c>
      <c r="D45" s="32" t="s">
        <v>6</v>
      </c>
      <c r="E45" s="32" t="s">
        <v>36</v>
      </c>
      <c r="F45" s="32"/>
      <c r="G45" s="31">
        <f>G46</f>
        <v>33544.700000000004</v>
      </c>
      <c r="H45" s="31"/>
      <c r="I45" s="12"/>
      <c r="J45" s="13"/>
    </row>
    <row r="46" spans="1:10" s="14" customFormat="1" ht="52.5" customHeight="1">
      <c r="A46" s="56"/>
      <c r="B46" s="34" t="s">
        <v>67</v>
      </c>
      <c r="C46" s="32" t="s">
        <v>234</v>
      </c>
      <c r="D46" s="32" t="s">
        <v>6</v>
      </c>
      <c r="E46" s="32" t="s">
        <v>36</v>
      </c>
      <c r="F46" s="32" t="s">
        <v>66</v>
      </c>
      <c r="G46" s="31">
        <f>G47+G48</f>
        <v>33544.700000000004</v>
      </c>
      <c r="H46" s="31"/>
      <c r="I46" s="12"/>
      <c r="J46" s="13"/>
    </row>
    <row r="47" spans="1:10" s="14" customFormat="1" ht="20.25" customHeight="1">
      <c r="A47" s="56"/>
      <c r="B47" s="34" t="s">
        <v>79</v>
      </c>
      <c r="C47" s="32" t="s">
        <v>234</v>
      </c>
      <c r="D47" s="32" t="s">
        <v>6</v>
      </c>
      <c r="E47" s="32" t="s">
        <v>36</v>
      </c>
      <c r="F47" s="32" t="s">
        <v>78</v>
      </c>
      <c r="G47" s="31">
        <f>7612.8+2679.2+415+1000+18960.3+2600</f>
        <v>33267.3</v>
      </c>
      <c r="H47" s="31"/>
      <c r="I47" s="12"/>
      <c r="J47" s="13"/>
    </row>
    <row r="48" spans="1:10" s="14" customFormat="1" ht="20.25" customHeight="1">
      <c r="A48" s="56"/>
      <c r="B48" s="75" t="s">
        <v>235</v>
      </c>
      <c r="C48" s="32" t="s">
        <v>234</v>
      </c>
      <c r="D48" s="32" t="s">
        <v>6</v>
      </c>
      <c r="E48" s="32" t="s">
        <v>7</v>
      </c>
      <c r="F48" s="32" t="s">
        <v>236</v>
      </c>
      <c r="G48" s="31">
        <f>127.4+150</f>
        <v>277.4</v>
      </c>
      <c r="H48" s="31"/>
      <c r="I48" s="12"/>
      <c r="J48" s="13"/>
    </row>
    <row r="49" spans="1:10" s="14" customFormat="1" ht="84.75" customHeight="1">
      <c r="A49" s="56"/>
      <c r="B49" s="34" t="s">
        <v>232</v>
      </c>
      <c r="C49" s="32" t="s">
        <v>233</v>
      </c>
      <c r="D49" s="32" t="s">
        <v>6</v>
      </c>
      <c r="E49" s="32" t="s">
        <v>36</v>
      </c>
      <c r="F49" s="32"/>
      <c r="G49" s="31">
        <f>G51</f>
        <v>38147</v>
      </c>
      <c r="H49" s="31">
        <f>H51</f>
        <v>38147</v>
      </c>
      <c r="I49" s="12"/>
      <c r="J49" s="13"/>
    </row>
    <row r="50" spans="1:10" s="14" customFormat="1" ht="29.25" customHeight="1">
      <c r="A50" s="56"/>
      <c r="B50" s="34" t="s">
        <v>69</v>
      </c>
      <c r="C50" s="32" t="s">
        <v>233</v>
      </c>
      <c r="D50" s="32" t="s">
        <v>6</v>
      </c>
      <c r="E50" s="32" t="s">
        <v>36</v>
      </c>
      <c r="F50" s="32" t="s">
        <v>68</v>
      </c>
      <c r="G50" s="31">
        <v>38147</v>
      </c>
      <c r="H50" s="31">
        <v>38147</v>
      </c>
      <c r="I50" s="12"/>
      <c r="J50" s="13"/>
    </row>
    <row r="51" spans="1:10" s="14" customFormat="1" ht="39" customHeight="1">
      <c r="A51" s="56"/>
      <c r="B51" s="34" t="s">
        <v>77</v>
      </c>
      <c r="C51" s="32" t="s">
        <v>233</v>
      </c>
      <c r="D51" s="32" t="s">
        <v>6</v>
      </c>
      <c r="E51" s="32" t="s">
        <v>36</v>
      </c>
      <c r="F51" s="32" t="s">
        <v>76</v>
      </c>
      <c r="G51" s="31">
        <v>38147</v>
      </c>
      <c r="H51" s="31">
        <v>38147</v>
      </c>
      <c r="I51" s="12"/>
      <c r="J51" s="13"/>
    </row>
    <row r="52" spans="1:10" s="14" customFormat="1" ht="20.25" customHeight="1">
      <c r="A52" s="56"/>
      <c r="B52" s="34" t="s">
        <v>65</v>
      </c>
      <c r="C52" s="32" t="s">
        <v>111</v>
      </c>
      <c r="D52" s="32" t="s">
        <v>6</v>
      </c>
      <c r="E52" s="32" t="s">
        <v>10</v>
      </c>
      <c r="F52" s="32"/>
      <c r="G52" s="31">
        <f>G53</f>
        <v>2065</v>
      </c>
      <c r="H52" s="31">
        <f>H53</f>
        <v>0</v>
      </c>
      <c r="I52" s="12"/>
      <c r="J52" s="13"/>
    </row>
    <row r="53" spans="1:10" s="14" customFormat="1" ht="20.25" customHeight="1">
      <c r="A53" s="56"/>
      <c r="B53" s="34" t="s">
        <v>239</v>
      </c>
      <c r="C53" s="32" t="s">
        <v>234</v>
      </c>
      <c r="D53" s="32" t="s">
        <v>6</v>
      </c>
      <c r="E53" s="32" t="s">
        <v>10</v>
      </c>
      <c r="F53" s="32"/>
      <c r="G53" s="31">
        <f>G54</f>
        <v>2065</v>
      </c>
      <c r="H53" s="31">
        <f>H54</f>
        <v>0</v>
      </c>
      <c r="I53" s="12"/>
      <c r="J53" s="13"/>
    </row>
    <row r="54" spans="1:10" s="14" customFormat="1" ht="38.25" customHeight="1">
      <c r="A54" s="56"/>
      <c r="B54" s="34" t="s">
        <v>67</v>
      </c>
      <c r="C54" s="32" t="s">
        <v>234</v>
      </c>
      <c r="D54" s="32" t="s">
        <v>6</v>
      </c>
      <c r="E54" s="32" t="s">
        <v>10</v>
      </c>
      <c r="F54" s="32" t="s">
        <v>66</v>
      </c>
      <c r="G54" s="31">
        <f>G55</f>
        <v>2065</v>
      </c>
      <c r="H54" s="31"/>
      <c r="I54" s="12"/>
      <c r="J54" s="13"/>
    </row>
    <row r="55" spans="1:10" s="14" customFormat="1" ht="20.25" customHeight="1">
      <c r="A55" s="56"/>
      <c r="B55" s="34" t="s">
        <v>79</v>
      </c>
      <c r="C55" s="32" t="s">
        <v>234</v>
      </c>
      <c r="D55" s="32" t="s">
        <v>6</v>
      </c>
      <c r="E55" s="32" t="s">
        <v>10</v>
      </c>
      <c r="F55" s="32" t="s">
        <v>78</v>
      </c>
      <c r="G55" s="31">
        <f>1125+610+80+250</f>
        <v>2065</v>
      </c>
      <c r="H55" s="31"/>
      <c r="I55" s="12"/>
      <c r="J55" s="13"/>
    </row>
    <row r="56" spans="1:10" s="14" customFormat="1" ht="41.25" customHeight="1">
      <c r="A56" s="56"/>
      <c r="B56" s="34" t="s">
        <v>240</v>
      </c>
      <c r="C56" s="32" t="s">
        <v>111</v>
      </c>
      <c r="D56" s="32" t="s">
        <v>6</v>
      </c>
      <c r="E56" s="32" t="s">
        <v>17</v>
      </c>
      <c r="F56" s="32"/>
      <c r="G56" s="31">
        <f>G57</f>
        <v>1181.6</v>
      </c>
      <c r="H56" s="31">
        <f>H57</f>
        <v>1181.6</v>
      </c>
      <c r="I56" s="12"/>
      <c r="J56" s="13"/>
    </row>
    <row r="57" spans="1:10" s="14" customFormat="1" ht="32.25" customHeight="1">
      <c r="A57" s="56"/>
      <c r="B57" s="34" t="s">
        <v>241</v>
      </c>
      <c r="C57" s="32" t="s">
        <v>231</v>
      </c>
      <c r="D57" s="32" t="s">
        <v>6</v>
      </c>
      <c r="E57" s="32" t="s">
        <v>17</v>
      </c>
      <c r="F57" s="32"/>
      <c r="G57" s="31">
        <f>G58</f>
        <v>1181.6</v>
      </c>
      <c r="H57" s="31">
        <f>H58</f>
        <v>1181.6</v>
      </c>
      <c r="I57" s="12"/>
      <c r="J57" s="13"/>
    </row>
    <row r="58" spans="1:10" s="14" customFormat="1" ht="74.25" customHeight="1">
      <c r="A58" s="56"/>
      <c r="B58" s="34" t="s">
        <v>292</v>
      </c>
      <c r="C58" s="32" t="s">
        <v>231</v>
      </c>
      <c r="D58" s="32" t="s">
        <v>6</v>
      </c>
      <c r="E58" s="32" t="s">
        <v>17</v>
      </c>
      <c r="F58" s="32"/>
      <c r="G58" s="31">
        <f>G60</f>
        <v>1181.6</v>
      </c>
      <c r="H58" s="31">
        <f>H60</f>
        <v>1181.6</v>
      </c>
      <c r="I58" s="12"/>
      <c r="J58" s="13"/>
    </row>
    <row r="59" spans="1:10" s="14" customFormat="1" ht="35.25" customHeight="1">
      <c r="A59" s="56"/>
      <c r="B59" s="34" t="s">
        <v>67</v>
      </c>
      <c r="C59" s="32" t="s">
        <v>231</v>
      </c>
      <c r="D59" s="32" t="s">
        <v>6</v>
      </c>
      <c r="E59" s="32" t="s">
        <v>17</v>
      </c>
      <c r="F59" s="32" t="s">
        <v>66</v>
      </c>
      <c r="G59" s="31">
        <v>1181.6</v>
      </c>
      <c r="H59" s="31">
        <v>1181.6</v>
      </c>
      <c r="I59" s="12"/>
      <c r="J59" s="13"/>
    </row>
    <row r="60" spans="1:10" s="14" customFormat="1" ht="20.25" customHeight="1">
      <c r="A60" s="56"/>
      <c r="B60" s="34" t="s">
        <v>79</v>
      </c>
      <c r="C60" s="32" t="s">
        <v>231</v>
      </c>
      <c r="D60" s="32" t="s">
        <v>6</v>
      </c>
      <c r="E60" s="32" t="s">
        <v>17</v>
      </c>
      <c r="F60" s="32" t="s">
        <v>78</v>
      </c>
      <c r="G60" s="31">
        <v>1181.6</v>
      </c>
      <c r="H60" s="31">
        <v>1181.6</v>
      </c>
      <c r="I60" s="12"/>
      <c r="J60" s="13"/>
    </row>
    <row r="61" spans="1:10" s="14" customFormat="1" ht="20.25" customHeight="1">
      <c r="A61" s="56"/>
      <c r="B61" s="34" t="s">
        <v>60</v>
      </c>
      <c r="C61" s="32" t="s">
        <v>111</v>
      </c>
      <c r="D61" s="32" t="s">
        <v>6</v>
      </c>
      <c r="E61" s="32" t="s">
        <v>6</v>
      </c>
      <c r="F61" s="32"/>
      <c r="G61" s="31">
        <f>G62+G70+G78+G80+G82</f>
        <v>22298.6</v>
      </c>
      <c r="H61" s="31">
        <f>H70+H62</f>
        <v>17988.6</v>
      </c>
      <c r="I61" s="12"/>
      <c r="J61" s="13"/>
    </row>
    <row r="62" spans="1:10" s="14" customFormat="1" ht="20.25" customHeight="1">
      <c r="A62" s="56"/>
      <c r="B62" s="34" t="s">
        <v>114</v>
      </c>
      <c r="C62" s="32" t="s">
        <v>231</v>
      </c>
      <c r="D62" s="32" t="s">
        <v>6</v>
      </c>
      <c r="E62" s="32" t="s">
        <v>6</v>
      </c>
      <c r="F62" s="32"/>
      <c r="G62" s="31">
        <f>G63</f>
        <v>15688.6</v>
      </c>
      <c r="H62" s="31">
        <f>H63</f>
        <v>15688.6</v>
      </c>
      <c r="I62" s="12"/>
      <c r="J62" s="13"/>
    </row>
    <row r="63" spans="1:10" s="14" customFormat="1" ht="36.75" customHeight="1">
      <c r="A63" s="56"/>
      <c r="B63" s="34" t="s">
        <v>242</v>
      </c>
      <c r="C63" s="32" t="s">
        <v>231</v>
      </c>
      <c r="D63" s="32" t="s">
        <v>6</v>
      </c>
      <c r="E63" s="32" t="s">
        <v>6</v>
      </c>
      <c r="F63" s="32"/>
      <c r="G63" s="31">
        <f>G64+G66+G68</f>
        <v>15688.6</v>
      </c>
      <c r="H63" s="31">
        <f>H64+H66+H68</f>
        <v>15688.6</v>
      </c>
      <c r="I63" s="12"/>
      <c r="J63" s="13"/>
    </row>
    <row r="64" spans="1:10" s="14" customFormat="1" ht="80.25" customHeight="1">
      <c r="A64" s="56"/>
      <c r="B64" s="34" t="s">
        <v>82</v>
      </c>
      <c r="C64" s="32" t="s">
        <v>231</v>
      </c>
      <c r="D64" s="32" t="s">
        <v>6</v>
      </c>
      <c r="E64" s="32" t="s">
        <v>6</v>
      </c>
      <c r="F64" s="32" t="s">
        <v>80</v>
      </c>
      <c r="G64" s="31">
        <f>G65</f>
        <v>12850</v>
      </c>
      <c r="H64" s="31">
        <f>H65</f>
        <v>12850</v>
      </c>
      <c r="I64" s="12"/>
      <c r="J64" s="13"/>
    </row>
    <row r="65" spans="1:10" s="14" customFormat="1" ht="20.25" customHeight="1">
      <c r="A65" s="56"/>
      <c r="B65" s="34" t="s">
        <v>83</v>
      </c>
      <c r="C65" s="32" t="s">
        <v>231</v>
      </c>
      <c r="D65" s="32" t="s">
        <v>6</v>
      </c>
      <c r="E65" s="32" t="s">
        <v>6</v>
      </c>
      <c r="F65" s="32" t="s">
        <v>81</v>
      </c>
      <c r="G65" s="31">
        <f>13100-250</f>
        <v>12850</v>
      </c>
      <c r="H65" s="31">
        <f>13100-250</f>
        <v>12850</v>
      </c>
      <c r="I65" s="12"/>
      <c r="J65" s="13"/>
    </row>
    <row r="66" spans="1:10" s="14" customFormat="1" ht="20.25" customHeight="1">
      <c r="A66" s="56"/>
      <c r="B66" s="34" t="s">
        <v>69</v>
      </c>
      <c r="C66" s="32" t="s">
        <v>231</v>
      </c>
      <c r="D66" s="32" t="s">
        <v>6</v>
      </c>
      <c r="E66" s="32" t="s">
        <v>6</v>
      </c>
      <c r="F66" s="32" t="s">
        <v>68</v>
      </c>
      <c r="G66" s="31">
        <f>G67</f>
        <v>2817.6000000000004</v>
      </c>
      <c r="H66" s="31">
        <f>H67</f>
        <v>2817.6000000000004</v>
      </c>
      <c r="I66" s="12"/>
      <c r="J66" s="13"/>
    </row>
    <row r="67" spans="1:10" s="14" customFormat="1" ht="33.75" customHeight="1">
      <c r="A67" s="56"/>
      <c r="B67" s="34" t="s">
        <v>77</v>
      </c>
      <c r="C67" s="32" t="s">
        <v>231</v>
      </c>
      <c r="D67" s="32" t="s">
        <v>6</v>
      </c>
      <c r="E67" s="32" t="s">
        <v>6</v>
      </c>
      <c r="F67" s="32" t="s">
        <v>76</v>
      </c>
      <c r="G67" s="31">
        <f>5757.6+810-3750</f>
        <v>2817.6000000000004</v>
      </c>
      <c r="H67" s="31">
        <f>G67</f>
        <v>2817.6000000000004</v>
      </c>
      <c r="I67" s="12"/>
      <c r="J67" s="13"/>
    </row>
    <row r="68" spans="1:10" s="14" customFormat="1" ht="20.25" customHeight="1">
      <c r="A68" s="56"/>
      <c r="B68" s="34" t="s">
        <v>121</v>
      </c>
      <c r="C68" s="32" t="s">
        <v>231</v>
      </c>
      <c r="D68" s="32" t="s">
        <v>6</v>
      </c>
      <c r="E68" s="32" t="s">
        <v>6</v>
      </c>
      <c r="F68" s="32" t="s">
        <v>122</v>
      </c>
      <c r="G68" s="31">
        <f>G69</f>
        <v>21</v>
      </c>
      <c r="H68" s="31">
        <f>H69</f>
        <v>21</v>
      </c>
      <c r="I68" s="12"/>
      <c r="J68" s="13"/>
    </row>
    <row r="69" spans="1:10" s="14" customFormat="1" ht="35.25" customHeight="1">
      <c r="A69" s="56"/>
      <c r="B69" s="34" t="s">
        <v>123</v>
      </c>
      <c r="C69" s="32" t="s">
        <v>231</v>
      </c>
      <c r="D69" s="32" t="s">
        <v>6</v>
      </c>
      <c r="E69" s="32" t="s">
        <v>6</v>
      </c>
      <c r="F69" s="32" t="s">
        <v>124</v>
      </c>
      <c r="G69" s="31">
        <f>13+8</f>
        <v>21</v>
      </c>
      <c r="H69" s="31">
        <f>13+8</f>
        <v>21</v>
      </c>
      <c r="I69" s="12"/>
      <c r="J69" s="13"/>
    </row>
    <row r="70" spans="1:10" s="14" customFormat="1" ht="36" customHeight="1">
      <c r="A70" s="56"/>
      <c r="B70" s="34" t="s">
        <v>243</v>
      </c>
      <c r="C70" s="32" t="s">
        <v>231</v>
      </c>
      <c r="D70" s="32" t="s">
        <v>6</v>
      </c>
      <c r="E70" s="32" t="s">
        <v>6</v>
      </c>
      <c r="F70" s="32"/>
      <c r="G70" s="31">
        <f>G71</f>
        <v>2300</v>
      </c>
      <c r="H70" s="31">
        <f>H71</f>
        <v>2300</v>
      </c>
      <c r="I70" s="12"/>
      <c r="J70" s="13"/>
    </row>
    <row r="71" spans="1:10" s="14" customFormat="1" ht="54" customHeight="1">
      <c r="A71" s="56"/>
      <c r="B71" s="34" t="s">
        <v>244</v>
      </c>
      <c r="C71" s="32" t="s">
        <v>231</v>
      </c>
      <c r="D71" s="32" t="s">
        <v>6</v>
      </c>
      <c r="E71" s="32" t="s">
        <v>6</v>
      </c>
      <c r="F71" s="32"/>
      <c r="G71" s="31">
        <f>G72+G74+G76</f>
        <v>2300</v>
      </c>
      <c r="H71" s="31">
        <f>H72+H74+H76</f>
        <v>2300</v>
      </c>
      <c r="I71" s="12"/>
      <c r="J71" s="13"/>
    </row>
    <row r="72" spans="1:10" s="14" customFormat="1" ht="88.5" customHeight="1">
      <c r="A72" s="56"/>
      <c r="B72" s="34" t="s">
        <v>82</v>
      </c>
      <c r="C72" s="32" t="s">
        <v>231</v>
      </c>
      <c r="D72" s="32" t="s">
        <v>6</v>
      </c>
      <c r="E72" s="32" t="s">
        <v>6</v>
      </c>
      <c r="F72" s="32" t="s">
        <v>80</v>
      </c>
      <c r="G72" s="31">
        <f>G73</f>
        <v>2000</v>
      </c>
      <c r="H72" s="31">
        <f>H73</f>
        <v>2000</v>
      </c>
      <c r="I72" s="12"/>
      <c r="J72" s="13"/>
    </row>
    <row r="73" spans="1:10" s="14" customFormat="1" ht="38.25" customHeight="1">
      <c r="A73" s="56"/>
      <c r="B73" s="34" t="s">
        <v>225</v>
      </c>
      <c r="C73" s="32" t="s">
        <v>231</v>
      </c>
      <c r="D73" s="32" t="s">
        <v>6</v>
      </c>
      <c r="E73" s="32" t="s">
        <v>6</v>
      </c>
      <c r="F73" s="32" t="s">
        <v>127</v>
      </c>
      <c r="G73" s="31">
        <v>2000</v>
      </c>
      <c r="H73" s="31">
        <v>2000</v>
      </c>
      <c r="I73" s="12"/>
      <c r="J73" s="13"/>
    </row>
    <row r="74" spans="1:10" s="14" customFormat="1" ht="35.25" customHeight="1">
      <c r="A74" s="56"/>
      <c r="B74" s="34" t="s">
        <v>140</v>
      </c>
      <c r="C74" s="32" t="s">
        <v>231</v>
      </c>
      <c r="D74" s="32" t="s">
        <v>6</v>
      </c>
      <c r="E74" s="32" t="s">
        <v>6</v>
      </c>
      <c r="F74" s="32" t="s">
        <v>68</v>
      </c>
      <c r="G74" s="31">
        <f>G75</f>
        <v>298</v>
      </c>
      <c r="H74" s="31">
        <f>H75</f>
        <v>298</v>
      </c>
      <c r="I74" s="12"/>
      <c r="J74" s="13"/>
    </row>
    <row r="75" spans="1:10" s="14" customFormat="1" ht="31.5" customHeight="1">
      <c r="A75" s="56"/>
      <c r="B75" s="34" t="s">
        <v>141</v>
      </c>
      <c r="C75" s="32" t="s">
        <v>231</v>
      </c>
      <c r="D75" s="32" t="s">
        <v>6</v>
      </c>
      <c r="E75" s="32" t="s">
        <v>6</v>
      </c>
      <c r="F75" s="32" t="s">
        <v>76</v>
      </c>
      <c r="G75" s="31">
        <v>298</v>
      </c>
      <c r="H75" s="31">
        <v>298</v>
      </c>
      <c r="I75" s="12"/>
      <c r="J75" s="13"/>
    </row>
    <row r="76" spans="1:10" s="14" customFormat="1" ht="20.25" customHeight="1">
      <c r="A76" s="56"/>
      <c r="B76" s="34" t="s">
        <v>121</v>
      </c>
      <c r="C76" s="32" t="s">
        <v>231</v>
      </c>
      <c r="D76" s="32" t="s">
        <v>6</v>
      </c>
      <c r="E76" s="32" t="s">
        <v>6</v>
      </c>
      <c r="F76" s="32" t="s">
        <v>122</v>
      </c>
      <c r="G76" s="31">
        <f>G77</f>
        <v>2</v>
      </c>
      <c r="H76" s="31">
        <f>H77</f>
        <v>2</v>
      </c>
      <c r="I76" s="12"/>
      <c r="J76" s="13"/>
    </row>
    <row r="77" spans="1:10" s="14" customFormat="1" ht="35.25" customHeight="1">
      <c r="A77" s="56"/>
      <c r="B77" s="34" t="s">
        <v>123</v>
      </c>
      <c r="C77" s="32" t="s">
        <v>231</v>
      </c>
      <c r="D77" s="32" t="s">
        <v>6</v>
      </c>
      <c r="E77" s="32" t="s">
        <v>6</v>
      </c>
      <c r="F77" s="32" t="s">
        <v>124</v>
      </c>
      <c r="G77" s="31">
        <v>2</v>
      </c>
      <c r="H77" s="31">
        <v>2</v>
      </c>
      <c r="I77" s="12"/>
      <c r="J77" s="13"/>
    </row>
    <row r="78" spans="1:10" s="14" customFormat="1" ht="84.75" customHeight="1">
      <c r="A78" s="56"/>
      <c r="B78" s="34" t="s">
        <v>82</v>
      </c>
      <c r="C78" s="32" t="s">
        <v>245</v>
      </c>
      <c r="D78" s="32" t="s">
        <v>6</v>
      </c>
      <c r="E78" s="32" t="s">
        <v>6</v>
      </c>
      <c r="F78" s="32" t="s">
        <v>80</v>
      </c>
      <c r="G78" s="31">
        <f>G79</f>
        <v>2000</v>
      </c>
      <c r="H78" s="31"/>
      <c r="I78" s="12"/>
      <c r="J78" s="13"/>
    </row>
    <row r="79" spans="1:10" s="14" customFormat="1" ht="24" customHeight="1">
      <c r="A79" s="56"/>
      <c r="B79" s="34" t="s">
        <v>83</v>
      </c>
      <c r="C79" s="32" t="s">
        <v>245</v>
      </c>
      <c r="D79" s="32" t="s">
        <v>6</v>
      </c>
      <c r="E79" s="32" t="s">
        <v>6</v>
      </c>
      <c r="F79" s="32" t="s">
        <v>81</v>
      </c>
      <c r="G79" s="31">
        <v>2000</v>
      </c>
      <c r="H79" s="31"/>
      <c r="I79" s="12"/>
      <c r="J79" s="13"/>
    </row>
    <row r="80" spans="1:10" s="14" customFormat="1" ht="33.75" customHeight="1">
      <c r="A80" s="56"/>
      <c r="B80" s="34" t="s">
        <v>140</v>
      </c>
      <c r="C80" s="32" t="s">
        <v>274</v>
      </c>
      <c r="D80" s="32" t="s">
        <v>6</v>
      </c>
      <c r="E80" s="32" t="s">
        <v>6</v>
      </c>
      <c r="F80" s="32" t="s">
        <v>68</v>
      </c>
      <c r="G80" s="31">
        <f>G81</f>
        <v>2289.5</v>
      </c>
      <c r="H80" s="31"/>
      <c r="I80" s="12"/>
      <c r="J80" s="13"/>
    </row>
    <row r="81" spans="1:10" s="14" customFormat="1" ht="34.5" customHeight="1">
      <c r="A81" s="56"/>
      <c r="B81" s="34" t="s">
        <v>141</v>
      </c>
      <c r="C81" s="32" t="s">
        <v>274</v>
      </c>
      <c r="D81" s="32" t="s">
        <v>6</v>
      </c>
      <c r="E81" s="32" t="s">
        <v>6</v>
      </c>
      <c r="F81" s="32" t="s">
        <v>76</v>
      </c>
      <c r="G81" s="31">
        <f>3000-20.5-610-80</f>
        <v>2289.5</v>
      </c>
      <c r="H81" s="31"/>
      <c r="I81" s="12"/>
      <c r="J81" s="13"/>
    </row>
    <row r="82" spans="1:10" s="14" customFormat="1" ht="18" customHeight="1">
      <c r="A82" s="56"/>
      <c r="B82" s="34" t="s">
        <v>121</v>
      </c>
      <c r="C82" s="32" t="s">
        <v>274</v>
      </c>
      <c r="D82" s="32" t="s">
        <v>6</v>
      </c>
      <c r="E82" s="32" t="s">
        <v>6</v>
      </c>
      <c r="F82" s="32" t="s">
        <v>122</v>
      </c>
      <c r="G82" s="31">
        <f>G83</f>
        <v>20.5</v>
      </c>
      <c r="H82" s="31"/>
      <c r="I82" s="12"/>
      <c r="J82" s="13"/>
    </row>
    <row r="83" spans="1:10" s="14" customFormat="1" ht="18" customHeight="1">
      <c r="A83" s="56"/>
      <c r="B83" s="34" t="s">
        <v>123</v>
      </c>
      <c r="C83" s="32" t="s">
        <v>274</v>
      </c>
      <c r="D83" s="32" t="s">
        <v>6</v>
      </c>
      <c r="E83" s="32" t="s">
        <v>6</v>
      </c>
      <c r="F83" s="32" t="s">
        <v>124</v>
      </c>
      <c r="G83" s="31">
        <f>20.5</f>
        <v>20.5</v>
      </c>
      <c r="H83" s="31"/>
      <c r="I83" s="12"/>
      <c r="J83" s="13"/>
    </row>
    <row r="84" spans="1:8" s="16" customFormat="1" ht="81" customHeight="1">
      <c r="A84" s="9">
        <v>2</v>
      </c>
      <c r="B84" s="63" t="s">
        <v>43</v>
      </c>
      <c r="C84" s="10" t="s">
        <v>61</v>
      </c>
      <c r="D84" s="10"/>
      <c r="E84" s="10"/>
      <c r="F84" s="32"/>
      <c r="G84" s="27">
        <f>G85+G97+G121+G110+G128</f>
        <v>267442.7</v>
      </c>
      <c r="H84" s="27">
        <f>H85+H97+H121+H110+H128</f>
        <v>20683.1</v>
      </c>
    </row>
    <row r="85" spans="1:8" s="16" customFormat="1" ht="33" customHeight="1">
      <c r="A85" s="9"/>
      <c r="B85" s="34" t="s">
        <v>94</v>
      </c>
      <c r="C85" s="32" t="s">
        <v>95</v>
      </c>
      <c r="D85" s="32" t="s">
        <v>11</v>
      </c>
      <c r="E85" s="32" t="s">
        <v>7</v>
      </c>
      <c r="F85" s="32"/>
      <c r="G85" s="31">
        <f>G89+G92+G95+G86</f>
        <v>23321.8</v>
      </c>
      <c r="H85" s="31">
        <f>H89+H92+H95+H86</f>
        <v>2315.8</v>
      </c>
    </row>
    <row r="86" spans="1:8" s="16" customFormat="1" ht="67.5" customHeight="1">
      <c r="A86" s="9"/>
      <c r="B86" s="34" t="s">
        <v>315</v>
      </c>
      <c r="C86" s="29" t="s">
        <v>318</v>
      </c>
      <c r="D86" s="32" t="s">
        <v>11</v>
      </c>
      <c r="E86" s="32" t="s">
        <v>7</v>
      </c>
      <c r="F86" s="29"/>
      <c r="G86" s="31">
        <f>G87</f>
        <v>2315.8</v>
      </c>
      <c r="H86" s="31">
        <f>H87</f>
        <v>2315.8</v>
      </c>
    </row>
    <row r="87" spans="1:8" s="16" customFormat="1" ht="33" customHeight="1">
      <c r="A87" s="9"/>
      <c r="B87" s="34" t="s">
        <v>67</v>
      </c>
      <c r="C87" s="29" t="s">
        <v>318</v>
      </c>
      <c r="D87" s="32" t="s">
        <v>11</v>
      </c>
      <c r="E87" s="32" t="s">
        <v>7</v>
      </c>
      <c r="F87" s="29" t="s">
        <v>66</v>
      </c>
      <c r="G87" s="31">
        <f>G88</f>
        <v>2315.8</v>
      </c>
      <c r="H87" s="31">
        <f>H88</f>
        <v>2315.8</v>
      </c>
    </row>
    <row r="88" spans="1:8" s="16" customFormat="1" ht="21.75" customHeight="1">
      <c r="A88" s="9"/>
      <c r="B88" s="34" t="s">
        <v>79</v>
      </c>
      <c r="C88" s="29" t="s">
        <v>318</v>
      </c>
      <c r="D88" s="32" t="s">
        <v>11</v>
      </c>
      <c r="E88" s="32" t="s">
        <v>7</v>
      </c>
      <c r="F88" s="29">
        <v>610</v>
      </c>
      <c r="G88" s="31">
        <f>2315.8</f>
        <v>2315.8</v>
      </c>
      <c r="H88" s="31">
        <f>G88</f>
        <v>2315.8</v>
      </c>
    </row>
    <row r="89" spans="1:8" s="16" customFormat="1" ht="18.75" customHeight="1">
      <c r="A89" s="9"/>
      <c r="B89" s="34" t="s">
        <v>269</v>
      </c>
      <c r="C89" s="32" t="s">
        <v>95</v>
      </c>
      <c r="D89" s="32" t="s">
        <v>11</v>
      </c>
      <c r="E89" s="32" t="s">
        <v>7</v>
      </c>
      <c r="F89" s="32"/>
      <c r="G89" s="31">
        <f>G90</f>
        <v>19356</v>
      </c>
      <c r="H89" s="62"/>
    </row>
    <row r="90" spans="1:8" s="16" customFormat="1" ht="39" customHeight="1">
      <c r="A90" s="9"/>
      <c r="B90" s="34" t="s">
        <v>67</v>
      </c>
      <c r="C90" s="32" t="s">
        <v>95</v>
      </c>
      <c r="D90" s="32" t="s">
        <v>11</v>
      </c>
      <c r="E90" s="32" t="s">
        <v>7</v>
      </c>
      <c r="F90" s="32" t="s">
        <v>66</v>
      </c>
      <c r="G90" s="31">
        <f>G91</f>
        <v>19356</v>
      </c>
      <c r="H90" s="62"/>
    </row>
    <row r="91" spans="1:8" s="16" customFormat="1" ht="24.75" customHeight="1">
      <c r="A91" s="9"/>
      <c r="B91" s="34" t="s">
        <v>79</v>
      </c>
      <c r="C91" s="32" t="s">
        <v>95</v>
      </c>
      <c r="D91" s="32" t="s">
        <v>11</v>
      </c>
      <c r="E91" s="32" t="s">
        <v>7</v>
      </c>
      <c r="F91" s="32" t="s">
        <v>78</v>
      </c>
      <c r="G91" s="31">
        <f>19356</f>
        <v>19356</v>
      </c>
      <c r="H91" s="62"/>
    </row>
    <row r="92" spans="1:8" s="16" customFormat="1" ht="34.5" customHeight="1">
      <c r="A92" s="9"/>
      <c r="B92" s="34" t="s">
        <v>97</v>
      </c>
      <c r="C92" s="32" t="s">
        <v>98</v>
      </c>
      <c r="D92" s="32" t="s">
        <v>11</v>
      </c>
      <c r="E92" s="32" t="s">
        <v>7</v>
      </c>
      <c r="F92" s="32"/>
      <c r="G92" s="31">
        <f>G93</f>
        <v>550</v>
      </c>
      <c r="H92" s="62"/>
    </row>
    <row r="93" spans="1:8" s="16" customFormat="1" ht="37.5" customHeight="1">
      <c r="A93" s="9"/>
      <c r="B93" s="34" t="s">
        <v>67</v>
      </c>
      <c r="C93" s="32" t="s">
        <v>98</v>
      </c>
      <c r="D93" s="32" t="s">
        <v>11</v>
      </c>
      <c r="E93" s="32" t="s">
        <v>7</v>
      </c>
      <c r="F93" s="32" t="s">
        <v>66</v>
      </c>
      <c r="G93" s="31">
        <f>G94</f>
        <v>550</v>
      </c>
      <c r="H93" s="62"/>
    </row>
    <row r="94" spans="1:8" s="16" customFormat="1" ht="30" customHeight="1">
      <c r="A94" s="9"/>
      <c r="B94" s="34" t="s">
        <v>79</v>
      </c>
      <c r="C94" s="32" t="s">
        <v>98</v>
      </c>
      <c r="D94" s="32" t="s">
        <v>11</v>
      </c>
      <c r="E94" s="32" t="s">
        <v>7</v>
      </c>
      <c r="F94" s="32" t="s">
        <v>78</v>
      </c>
      <c r="G94" s="31">
        <f>350+500+200-500</f>
        <v>550</v>
      </c>
      <c r="H94" s="62"/>
    </row>
    <row r="95" spans="1:8" s="16" customFormat="1" ht="23.25" customHeight="1">
      <c r="A95" s="9"/>
      <c r="B95" s="34" t="s">
        <v>288</v>
      </c>
      <c r="C95" s="32" t="s">
        <v>289</v>
      </c>
      <c r="D95" s="32" t="s">
        <v>11</v>
      </c>
      <c r="E95" s="32" t="s">
        <v>7</v>
      </c>
      <c r="F95" s="32" t="s">
        <v>66</v>
      </c>
      <c r="G95" s="31">
        <f>G96</f>
        <v>1100</v>
      </c>
      <c r="H95" s="62"/>
    </row>
    <row r="96" spans="1:8" s="16" customFormat="1" ht="22.5" customHeight="1">
      <c r="A96" s="9"/>
      <c r="B96" s="34" t="s">
        <v>79</v>
      </c>
      <c r="C96" s="32" t="s">
        <v>289</v>
      </c>
      <c r="D96" s="32" t="s">
        <v>11</v>
      </c>
      <c r="E96" s="32" t="s">
        <v>7</v>
      </c>
      <c r="F96" s="32" t="s">
        <v>78</v>
      </c>
      <c r="G96" s="31">
        <f>300+800</f>
        <v>1100</v>
      </c>
      <c r="H96" s="62"/>
    </row>
    <row r="97" spans="1:8" s="16" customFormat="1" ht="32.25" customHeight="1">
      <c r="A97" s="9"/>
      <c r="B97" s="34" t="s">
        <v>99</v>
      </c>
      <c r="C97" s="32" t="s">
        <v>100</v>
      </c>
      <c r="D97" s="32" t="s">
        <v>11</v>
      </c>
      <c r="E97" s="32" t="s">
        <v>7</v>
      </c>
      <c r="F97" s="32"/>
      <c r="G97" s="31">
        <f>G101+G104+G107+G98</f>
        <v>56971.1</v>
      </c>
      <c r="H97" s="31">
        <f>H101+H104+H107+H98</f>
        <v>5227.7</v>
      </c>
    </row>
    <row r="98" spans="1:8" s="16" customFormat="1" ht="63.75" customHeight="1">
      <c r="A98" s="9"/>
      <c r="B98" s="34" t="s">
        <v>315</v>
      </c>
      <c r="C98" s="29" t="s">
        <v>319</v>
      </c>
      <c r="D98" s="32" t="s">
        <v>11</v>
      </c>
      <c r="E98" s="32" t="s">
        <v>7</v>
      </c>
      <c r="F98" s="29"/>
      <c r="G98" s="31">
        <f>G99</f>
        <v>5227.7</v>
      </c>
      <c r="H98" s="31">
        <f>H99</f>
        <v>5227.7</v>
      </c>
    </row>
    <row r="99" spans="1:8" s="16" customFormat="1" ht="32.25" customHeight="1">
      <c r="A99" s="9"/>
      <c r="B99" s="34" t="s">
        <v>67</v>
      </c>
      <c r="C99" s="29" t="s">
        <v>319</v>
      </c>
      <c r="D99" s="32" t="s">
        <v>11</v>
      </c>
      <c r="E99" s="32" t="s">
        <v>7</v>
      </c>
      <c r="F99" s="29" t="s">
        <v>66</v>
      </c>
      <c r="G99" s="31">
        <f>G100</f>
        <v>5227.7</v>
      </c>
      <c r="H99" s="31">
        <f>H100</f>
        <v>5227.7</v>
      </c>
    </row>
    <row r="100" spans="1:8" s="16" customFormat="1" ht="18.75" customHeight="1">
      <c r="A100" s="9"/>
      <c r="B100" s="34" t="s">
        <v>79</v>
      </c>
      <c r="C100" s="29" t="s">
        <v>319</v>
      </c>
      <c r="D100" s="32" t="s">
        <v>11</v>
      </c>
      <c r="E100" s="32" t="s">
        <v>7</v>
      </c>
      <c r="F100" s="29">
        <v>610</v>
      </c>
      <c r="G100" s="31">
        <f>5227.7</f>
        <v>5227.7</v>
      </c>
      <c r="H100" s="31">
        <f>G100</f>
        <v>5227.7</v>
      </c>
    </row>
    <row r="101" spans="1:8" s="16" customFormat="1" ht="24" customHeight="1">
      <c r="A101" s="9"/>
      <c r="B101" s="34" t="s">
        <v>270</v>
      </c>
      <c r="C101" s="32" t="s">
        <v>100</v>
      </c>
      <c r="D101" s="32" t="s">
        <v>11</v>
      </c>
      <c r="E101" s="32" t="s">
        <v>7</v>
      </c>
      <c r="F101" s="32"/>
      <c r="G101" s="31">
        <f>G102</f>
        <v>42393.4</v>
      </c>
      <c r="H101" s="62"/>
    </row>
    <row r="102" spans="1:8" s="16" customFormat="1" ht="37.5" customHeight="1">
      <c r="A102" s="9"/>
      <c r="B102" s="34" t="s">
        <v>67</v>
      </c>
      <c r="C102" s="32" t="s">
        <v>100</v>
      </c>
      <c r="D102" s="32" t="s">
        <v>11</v>
      </c>
      <c r="E102" s="32" t="s">
        <v>7</v>
      </c>
      <c r="F102" s="32" t="s">
        <v>66</v>
      </c>
      <c r="G102" s="31">
        <f>G103</f>
        <v>42393.4</v>
      </c>
      <c r="H102" s="62"/>
    </row>
    <row r="103" spans="1:8" s="16" customFormat="1" ht="30.75" customHeight="1">
      <c r="A103" s="9"/>
      <c r="B103" s="34" t="s">
        <v>79</v>
      </c>
      <c r="C103" s="32" t="s">
        <v>100</v>
      </c>
      <c r="D103" s="32" t="s">
        <v>11</v>
      </c>
      <c r="E103" s="32" t="s">
        <v>7</v>
      </c>
      <c r="F103" s="32" t="s">
        <v>78</v>
      </c>
      <c r="G103" s="31">
        <v>42393.4</v>
      </c>
      <c r="H103" s="62"/>
    </row>
    <row r="104" spans="1:8" s="16" customFormat="1" ht="27.75" customHeight="1">
      <c r="A104" s="9"/>
      <c r="B104" s="34" t="s">
        <v>101</v>
      </c>
      <c r="C104" s="32" t="s">
        <v>102</v>
      </c>
      <c r="D104" s="32" t="s">
        <v>11</v>
      </c>
      <c r="E104" s="32" t="s">
        <v>7</v>
      </c>
      <c r="F104" s="32"/>
      <c r="G104" s="31">
        <f>G105</f>
        <v>4750</v>
      </c>
      <c r="H104" s="62"/>
    </row>
    <row r="105" spans="1:8" s="16" customFormat="1" ht="32.25" customHeight="1">
      <c r="A105" s="9"/>
      <c r="B105" s="34" t="s">
        <v>67</v>
      </c>
      <c r="C105" s="32" t="s">
        <v>102</v>
      </c>
      <c r="D105" s="32" t="s">
        <v>11</v>
      </c>
      <c r="E105" s="32" t="s">
        <v>7</v>
      </c>
      <c r="F105" s="32" t="s">
        <v>66</v>
      </c>
      <c r="G105" s="31">
        <f>G106</f>
        <v>4750</v>
      </c>
      <c r="H105" s="62"/>
    </row>
    <row r="106" spans="1:8" s="16" customFormat="1" ht="27.75" customHeight="1">
      <c r="A106" s="9"/>
      <c r="B106" s="34" t="s">
        <v>79</v>
      </c>
      <c r="C106" s="32" t="s">
        <v>102</v>
      </c>
      <c r="D106" s="32" t="s">
        <v>11</v>
      </c>
      <c r="E106" s="32" t="s">
        <v>7</v>
      </c>
      <c r="F106" s="32" t="s">
        <v>78</v>
      </c>
      <c r="G106" s="31">
        <f>2450-500+3900+500-1000-600</f>
        <v>4750</v>
      </c>
      <c r="H106" s="62"/>
    </row>
    <row r="107" spans="1:8" s="16" customFormat="1" ht="31.5" customHeight="1">
      <c r="A107" s="9"/>
      <c r="B107" s="34" t="s">
        <v>103</v>
      </c>
      <c r="C107" s="32" t="s">
        <v>104</v>
      </c>
      <c r="D107" s="32" t="s">
        <v>11</v>
      </c>
      <c r="E107" s="32" t="s">
        <v>7</v>
      </c>
      <c r="F107" s="29"/>
      <c r="G107" s="31">
        <f>G108</f>
        <v>4600</v>
      </c>
      <c r="H107" s="62"/>
    </row>
    <row r="108" spans="1:8" s="16" customFormat="1" ht="38.25" customHeight="1">
      <c r="A108" s="9"/>
      <c r="B108" s="34" t="s">
        <v>67</v>
      </c>
      <c r="C108" s="32" t="s">
        <v>104</v>
      </c>
      <c r="D108" s="32" t="s">
        <v>11</v>
      </c>
      <c r="E108" s="32" t="s">
        <v>7</v>
      </c>
      <c r="F108" s="32" t="s">
        <v>66</v>
      </c>
      <c r="G108" s="31">
        <f>G109</f>
        <v>4600</v>
      </c>
      <c r="H108" s="62"/>
    </row>
    <row r="109" spans="1:8" s="16" customFormat="1" ht="24.75" customHeight="1">
      <c r="A109" s="9"/>
      <c r="B109" s="34" t="s">
        <v>79</v>
      </c>
      <c r="C109" s="32" t="s">
        <v>104</v>
      </c>
      <c r="D109" s="32" t="s">
        <v>11</v>
      </c>
      <c r="E109" s="32" t="s">
        <v>7</v>
      </c>
      <c r="F109" s="32" t="s">
        <v>78</v>
      </c>
      <c r="G109" s="31">
        <f>1000+600+3000</f>
        <v>4600</v>
      </c>
      <c r="H109" s="62"/>
    </row>
    <row r="110" spans="1:8" s="16" customFormat="1" ht="35.25" customHeight="1">
      <c r="A110" s="9"/>
      <c r="B110" s="34" t="s">
        <v>105</v>
      </c>
      <c r="C110" s="32" t="s">
        <v>272</v>
      </c>
      <c r="D110" s="32"/>
      <c r="E110" s="32"/>
      <c r="F110" s="29"/>
      <c r="G110" s="31">
        <f>G116+G114+G111+G118</f>
        <v>160411.6</v>
      </c>
      <c r="H110" s="31">
        <f>H116+H114+H111</f>
        <v>13139.6</v>
      </c>
    </row>
    <row r="111" spans="1:8" s="16" customFormat="1" ht="66" customHeight="1">
      <c r="A111" s="9"/>
      <c r="B111" s="34" t="s">
        <v>315</v>
      </c>
      <c r="C111" s="29" t="s">
        <v>320</v>
      </c>
      <c r="D111" s="32" t="s">
        <v>14</v>
      </c>
      <c r="E111" s="32" t="s">
        <v>36</v>
      </c>
      <c r="F111" s="29"/>
      <c r="G111" s="31">
        <f>G112</f>
        <v>13139.6</v>
      </c>
      <c r="H111" s="31">
        <f>H112</f>
        <v>13139.6</v>
      </c>
    </row>
    <row r="112" spans="1:8" s="16" customFormat="1" ht="31.5" customHeight="1">
      <c r="A112" s="9"/>
      <c r="B112" s="34" t="s">
        <v>67</v>
      </c>
      <c r="C112" s="29" t="s">
        <v>320</v>
      </c>
      <c r="D112" s="32" t="s">
        <v>14</v>
      </c>
      <c r="E112" s="32" t="s">
        <v>36</v>
      </c>
      <c r="F112" s="29" t="s">
        <v>66</v>
      </c>
      <c r="G112" s="31">
        <f>G113</f>
        <v>13139.6</v>
      </c>
      <c r="H112" s="31">
        <f>H113</f>
        <v>13139.6</v>
      </c>
    </row>
    <row r="113" spans="1:8" s="16" customFormat="1" ht="19.5" customHeight="1">
      <c r="A113" s="9"/>
      <c r="B113" s="34" t="s">
        <v>79</v>
      </c>
      <c r="C113" s="29" t="s">
        <v>320</v>
      </c>
      <c r="D113" s="32" t="s">
        <v>14</v>
      </c>
      <c r="E113" s="32" t="s">
        <v>36</v>
      </c>
      <c r="F113" s="29">
        <v>610</v>
      </c>
      <c r="G113" s="31">
        <f>13139.6</f>
        <v>13139.6</v>
      </c>
      <c r="H113" s="31">
        <f>G113</f>
        <v>13139.6</v>
      </c>
    </row>
    <row r="114" spans="1:8" s="16" customFormat="1" ht="35.25" customHeight="1">
      <c r="A114" s="9"/>
      <c r="B114" s="34" t="s">
        <v>67</v>
      </c>
      <c r="C114" s="32" t="s">
        <v>272</v>
      </c>
      <c r="D114" s="32" t="s">
        <v>14</v>
      </c>
      <c r="E114" s="32" t="s">
        <v>36</v>
      </c>
      <c r="F114" s="32">
        <v>600</v>
      </c>
      <c r="G114" s="31">
        <f>G115</f>
        <v>144897</v>
      </c>
      <c r="H114" s="62"/>
    </row>
    <row r="115" spans="1:8" s="16" customFormat="1" ht="24" customHeight="1">
      <c r="A115" s="9"/>
      <c r="B115" s="34" t="s">
        <v>79</v>
      </c>
      <c r="C115" s="32" t="s">
        <v>272</v>
      </c>
      <c r="D115" s="32" t="s">
        <v>14</v>
      </c>
      <c r="E115" s="32" t="s">
        <v>36</v>
      </c>
      <c r="F115" s="32">
        <v>610</v>
      </c>
      <c r="G115" s="31">
        <v>144897</v>
      </c>
      <c r="H115" s="62"/>
    </row>
    <row r="116" spans="1:8" s="16" customFormat="1" ht="33" customHeight="1">
      <c r="A116" s="9"/>
      <c r="B116" s="34" t="s">
        <v>67</v>
      </c>
      <c r="C116" s="32" t="s">
        <v>106</v>
      </c>
      <c r="D116" s="32" t="s">
        <v>11</v>
      </c>
      <c r="E116" s="32" t="s">
        <v>7</v>
      </c>
      <c r="F116" s="32" t="s">
        <v>66</v>
      </c>
      <c r="G116" s="31">
        <f>G117</f>
        <v>1075</v>
      </c>
      <c r="H116" s="62"/>
    </row>
    <row r="117" spans="1:8" s="16" customFormat="1" ht="24" customHeight="1">
      <c r="A117" s="9"/>
      <c r="B117" s="34" t="s">
        <v>79</v>
      </c>
      <c r="C117" s="32" t="s">
        <v>106</v>
      </c>
      <c r="D117" s="32" t="s">
        <v>11</v>
      </c>
      <c r="E117" s="32" t="s">
        <v>7</v>
      </c>
      <c r="F117" s="32" t="s">
        <v>78</v>
      </c>
      <c r="G117" s="31">
        <v>1075</v>
      </c>
      <c r="H117" s="62"/>
    </row>
    <row r="118" spans="1:8" s="16" customFormat="1" ht="24" customHeight="1">
      <c r="A118" s="9"/>
      <c r="B118" s="34" t="s">
        <v>103</v>
      </c>
      <c r="C118" s="32" t="s">
        <v>328</v>
      </c>
      <c r="D118" s="32" t="s">
        <v>14</v>
      </c>
      <c r="E118" s="32" t="s">
        <v>36</v>
      </c>
      <c r="F118" s="32"/>
      <c r="G118" s="31">
        <f>G119</f>
        <v>1300</v>
      </c>
      <c r="H118" s="62"/>
    </row>
    <row r="119" spans="1:8" s="16" customFormat="1" ht="33.75" customHeight="1">
      <c r="A119" s="9"/>
      <c r="B119" s="34" t="s">
        <v>67</v>
      </c>
      <c r="C119" s="32" t="s">
        <v>328</v>
      </c>
      <c r="D119" s="32" t="s">
        <v>14</v>
      </c>
      <c r="E119" s="32" t="s">
        <v>36</v>
      </c>
      <c r="F119" s="32" t="s">
        <v>66</v>
      </c>
      <c r="G119" s="31">
        <f>G120</f>
        <v>1300</v>
      </c>
      <c r="H119" s="62"/>
    </row>
    <row r="120" spans="1:8" s="16" customFormat="1" ht="24" customHeight="1">
      <c r="A120" s="9"/>
      <c r="B120" s="34" t="s">
        <v>79</v>
      </c>
      <c r="C120" s="32" t="s">
        <v>328</v>
      </c>
      <c r="D120" s="32" t="s">
        <v>14</v>
      </c>
      <c r="E120" s="32" t="s">
        <v>36</v>
      </c>
      <c r="F120" s="32" t="s">
        <v>78</v>
      </c>
      <c r="G120" s="31">
        <f>1300</f>
        <v>1300</v>
      </c>
      <c r="H120" s="62"/>
    </row>
    <row r="121" spans="1:8" s="16" customFormat="1" ht="37.5" customHeight="1">
      <c r="A121" s="9"/>
      <c r="B121" s="34" t="s">
        <v>107</v>
      </c>
      <c r="C121" s="32" t="s">
        <v>109</v>
      </c>
      <c r="D121" s="32" t="s">
        <v>11</v>
      </c>
      <c r="E121" s="32" t="s">
        <v>7</v>
      </c>
      <c r="F121" s="29"/>
      <c r="G121" s="31">
        <f>G122</f>
        <v>4375</v>
      </c>
      <c r="H121" s="62"/>
    </row>
    <row r="122" spans="1:8" s="16" customFormat="1" ht="41.25" customHeight="1">
      <c r="A122" s="9"/>
      <c r="B122" s="34" t="s">
        <v>108</v>
      </c>
      <c r="C122" s="32" t="s">
        <v>109</v>
      </c>
      <c r="D122" s="32" t="s">
        <v>11</v>
      </c>
      <c r="E122" s="32" t="s">
        <v>7</v>
      </c>
      <c r="F122" s="29"/>
      <c r="G122" s="31">
        <f>G123+G125</f>
        <v>4375</v>
      </c>
      <c r="H122" s="62"/>
    </row>
    <row r="123" spans="1:8" s="16" customFormat="1" ht="22.5" customHeight="1">
      <c r="A123" s="9"/>
      <c r="B123" s="34" t="s">
        <v>69</v>
      </c>
      <c r="C123" s="32" t="s">
        <v>109</v>
      </c>
      <c r="D123" s="32" t="s">
        <v>11</v>
      </c>
      <c r="E123" s="32" t="s">
        <v>7</v>
      </c>
      <c r="F123" s="32" t="s">
        <v>68</v>
      </c>
      <c r="G123" s="31">
        <f>G124</f>
        <v>1375</v>
      </c>
      <c r="H123" s="62"/>
    </row>
    <row r="124" spans="1:8" s="16" customFormat="1" ht="30.75" customHeight="1">
      <c r="A124" s="9"/>
      <c r="B124" s="34" t="s">
        <v>77</v>
      </c>
      <c r="C124" s="32" t="s">
        <v>109</v>
      </c>
      <c r="D124" s="32" t="s">
        <v>11</v>
      </c>
      <c r="E124" s="32" t="s">
        <v>7</v>
      </c>
      <c r="F124" s="32" t="s">
        <v>76</v>
      </c>
      <c r="G124" s="31">
        <f>4775+3000-3000-4400+1000</f>
        <v>1375</v>
      </c>
      <c r="H124" s="62"/>
    </row>
    <row r="125" spans="1:8" s="16" customFormat="1" ht="113.25" customHeight="1">
      <c r="A125" s="9"/>
      <c r="B125" s="34" t="s">
        <v>293</v>
      </c>
      <c r="C125" s="32" t="s">
        <v>109</v>
      </c>
      <c r="D125" s="32" t="s">
        <v>11</v>
      </c>
      <c r="E125" s="32" t="s">
        <v>7</v>
      </c>
      <c r="F125" s="32" t="s">
        <v>159</v>
      </c>
      <c r="G125" s="31">
        <f>G126</f>
        <v>3000</v>
      </c>
      <c r="H125" s="62"/>
    </row>
    <row r="126" spans="1:8" s="16" customFormat="1" ht="30.75" customHeight="1">
      <c r="A126" s="9"/>
      <c r="B126" s="34" t="s">
        <v>121</v>
      </c>
      <c r="C126" s="32" t="s">
        <v>109</v>
      </c>
      <c r="D126" s="32" t="s">
        <v>11</v>
      </c>
      <c r="E126" s="32" t="s">
        <v>7</v>
      </c>
      <c r="F126" s="32" t="s">
        <v>122</v>
      </c>
      <c r="G126" s="31">
        <v>3000</v>
      </c>
      <c r="H126" s="62"/>
    </row>
    <row r="127" spans="1:8" s="16" customFormat="1" ht="50.25" customHeight="1">
      <c r="A127" s="9"/>
      <c r="B127" s="34" t="s">
        <v>148</v>
      </c>
      <c r="C127" s="32" t="s">
        <v>109</v>
      </c>
      <c r="D127" s="32" t="s">
        <v>11</v>
      </c>
      <c r="E127" s="32" t="s">
        <v>7</v>
      </c>
      <c r="F127" s="32" t="s">
        <v>149</v>
      </c>
      <c r="G127" s="31">
        <v>3000</v>
      </c>
      <c r="H127" s="62"/>
    </row>
    <row r="128" spans="1:8" s="16" customFormat="1" ht="26.25" customHeight="1">
      <c r="A128" s="9"/>
      <c r="B128" s="34" t="s">
        <v>110</v>
      </c>
      <c r="C128" s="32" t="s">
        <v>113</v>
      </c>
      <c r="D128" s="32" t="s">
        <v>11</v>
      </c>
      <c r="E128" s="32" t="s">
        <v>10</v>
      </c>
      <c r="F128" s="69"/>
      <c r="G128" s="31">
        <f>G129</f>
        <v>22363.2</v>
      </c>
      <c r="H128" s="31">
        <f>H129</f>
        <v>0</v>
      </c>
    </row>
    <row r="129" spans="1:8" s="16" customFormat="1" ht="24.75" customHeight="1">
      <c r="A129" s="9"/>
      <c r="B129" s="34" t="s">
        <v>112</v>
      </c>
      <c r="C129" s="32" t="s">
        <v>113</v>
      </c>
      <c r="D129" s="32" t="s">
        <v>11</v>
      </c>
      <c r="E129" s="32" t="s">
        <v>10</v>
      </c>
      <c r="F129" s="69"/>
      <c r="G129" s="31">
        <f>G130+G142</f>
        <v>22363.2</v>
      </c>
      <c r="H129" s="62"/>
    </row>
    <row r="130" spans="1:8" s="16" customFormat="1" ht="19.5" customHeight="1">
      <c r="A130" s="9"/>
      <c r="B130" s="34" t="s">
        <v>114</v>
      </c>
      <c r="C130" s="32" t="s">
        <v>113</v>
      </c>
      <c r="D130" s="32" t="s">
        <v>11</v>
      </c>
      <c r="E130" s="32" t="s">
        <v>10</v>
      </c>
      <c r="F130" s="69"/>
      <c r="G130" s="31">
        <f>G131+G134+G137</f>
        <v>13650.2</v>
      </c>
      <c r="H130" s="62"/>
    </row>
    <row r="131" spans="1:8" s="16" customFormat="1" ht="19.5" customHeight="1">
      <c r="A131" s="9"/>
      <c r="B131" s="34" t="s">
        <v>115</v>
      </c>
      <c r="C131" s="32" t="s">
        <v>116</v>
      </c>
      <c r="D131" s="32" t="s">
        <v>11</v>
      </c>
      <c r="E131" s="32" t="s">
        <v>10</v>
      </c>
      <c r="F131" s="69"/>
      <c r="G131" s="31">
        <f>G133</f>
        <v>2222</v>
      </c>
      <c r="H131" s="62"/>
    </row>
    <row r="132" spans="1:8" s="16" customFormat="1" ht="81.75" customHeight="1">
      <c r="A132" s="9"/>
      <c r="B132" s="34" t="s">
        <v>82</v>
      </c>
      <c r="C132" s="32" t="s">
        <v>116</v>
      </c>
      <c r="D132" s="32" t="s">
        <v>11</v>
      </c>
      <c r="E132" s="32" t="s">
        <v>10</v>
      </c>
      <c r="F132" s="32" t="s">
        <v>80</v>
      </c>
      <c r="G132" s="31">
        <v>2222</v>
      </c>
      <c r="H132" s="62"/>
    </row>
    <row r="133" spans="1:8" s="16" customFormat="1" ht="21.75" customHeight="1">
      <c r="A133" s="9"/>
      <c r="B133" s="34" t="s">
        <v>83</v>
      </c>
      <c r="C133" s="32" t="s">
        <v>116</v>
      </c>
      <c r="D133" s="32" t="s">
        <v>11</v>
      </c>
      <c r="E133" s="32" t="s">
        <v>10</v>
      </c>
      <c r="F133" s="32" t="s">
        <v>81</v>
      </c>
      <c r="G133" s="31">
        <f>2222</f>
        <v>2222</v>
      </c>
      <c r="H133" s="62"/>
    </row>
    <row r="134" spans="1:8" s="16" customFormat="1" ht="24.75" customHeight="1">
      <c r="A134" s="9"/>
      <c r="B134" s="34" t="s">
        <v>117</v>
      </c>
      <c r="C134" s="32" t="s">
        <v>118</v>
      </c>
      <c r="D134" s="32" t="s">
        <v>11</v>
      </c>
      <c r="E134" s="32" t="s">
        <v>10</v>
      </c>
      <c r="F134" s="32"/>
      <c r="G134" s="31">
        <f>G135</f>
        <v>10933.6</v>
      </c>
      <c r="H134" s="62"/>
    </row>
    <row r="135" spans="1:8" s="16" customFormat="1" ht="87" customHeight="1">
      <c r="A135" s="9"/>
      <c r="B135" s="34" t="s">
        <v>82</v>
      </c>
      <c r="C135" s="32" t="s">
        <v>118</v>
      </c>
      <c r="D135" s="32" t="s">
        <v>11</v>
      </c>
      <c r="E135" s="32" t="s">
        <v>10</v>
      </c>
      <c r="F135" s="32" t="s">
        <v>80</v>
      </c>
      <c r="G135" s="31">
        <f>G136</f>
        <v>10933.6</v>
      </c>
      <c r="H135" s="62"/>
    </row>
    <row r="136" spans="1:8" s="16" customFormat="1" ht="26.25" customHeight="1">
      <c r="A136" s="9"/>
      <c r="B136" s="34" t="s">
        <v>83</v>
      </c>
      <c r="C136" s="32" t="s">
        <v>118</v>
      </c>
      <c r="D136" s="32" t="s">
        <v>11</v>
      </c>
      <c r="E136" s="32" t="s">
        <v>10</v>
      </c>
      <c r="F136" s="32" t="s">
        <v>81</v>
      </c>
      <c r="G136" s="31">
        <f>8821.7+2111.9</f>
        <v>10933.6</v>
      </c>
      <c r="H136" s="62"/>
    </row>
    <row r="137" spans="1:8" s="16" customFormat="1" ht="36" customHeight="1">
      <c r="A137" s="9"/>
      <c r="B137" s="34" t="s">
        <v>119</v>
      </c>
      <c r="C137" s="32" t="s">
        <v>120</v>
      </c>
      <c r="D137" s="32" t="s">
        <v>11</v>
      </c>
      <c r="E137" s="32" t="s">
        <v>10</v>
      </c>
      <c r="F137" s="32"/>
      <c r="G137" s="31">
        <f>G138+G140</f>
        <v>494.6</v>
      </c>
      <c r="H137" s="62"/>
    </row>
    <row r="138" spans="1:8" s="16" customFormat="1" ht="20.25" customHeight="1">
      <c r="A138" s="9"/>
      <c r="B138" s="34" t="s">
        <v>69</v>
      </c>
      <c r="C138" s="32" t="s">
        <v>120</v>
      </c>
      <c r="D138" s="32" t="s">
        <v>11</v>
      </c>
      <c r="E138" s="32" t="s">
        <v>10</v>
      </c>
      <c r="F138" s="32" t="s">
        <v>68</v>
      </c>
      <c r="G138" s="31">
        <v>486.6</v>
      </c>
      <c r="H138" s="62"/>
    </row>
    <row r="139" spans="1:8" s="16" customFormat="1" ht="36" customHeight="1">
      <c r="A139" s="9"/>
      <c r="B139" s="34" t="s">
        <v>77</v>
      </c>
      <c r="C139" s="32" t="s">
        <v>120</v>
      </c>
      <c r="D139" s="32" t="s">
        <v>11</v>
      </c>
      <c r="E139" s="32" t="s">
        <v>10</v>
      </c>
      <c r="F139" s="32" t="s">
        <v>76</v>
      </c>
      <c r="G139" s="31">
        <v>486.6</v>
      </c>
      <c r="H139" s="62"/>
    </row>
    <row r="140" spans="1:8" s="16" customFormat="1" ht="21.75" customHeight="1">
      <c r="A140" s="9"/>
      <c r="B140" s="34" t="s">
        <v>121</v>
      </c>
      <c r="C140" s="32" t="s">
        <v>120</v>
      </c>
      <c r="D140" s="32" t="s">
        <v>11</v>
      </c>
      <c r="E140" s="32" t="s">
        <v>10</v>
      </c>
      <c r="F140" s="32" t="s">
        <v>122</v>
      </c>
      <c r="G140" s="31">
        <v>8</v>
      </c>
      <c r="H140" s="62"/>
    </row>
    <row r="141" spans="1:8" s="16" customFormat="1" ht="23.25" customHeight="1">
      <c r="A141" s="9"/>
      <c r="B141" s="34" t="s">
        <v>123</v>
      </c>
      <c r="C141" s="32" t="s">
        <v>120</v>
      </c>
      <c r="D141" s="32" t="s">
        <v>11</v>
      </c>
      <c r="E141" s="32" t="s">
        <v>10</v>
      </c>
      <c r="F141" s="32" t="s">
        <v>124</v>
      </c>
      <c r="G141" s="31">
        <v>8</v>
      </c>
      <c r="H141" s="62"/>
    </row>
    <row r="142" spans="1:8" s="16" customFormat="1" ht="71.25" customHeight="1">
      <c r="A142" s="9"/>
      <c r="B142" s="34" t="s">
        <v>125</v>
      </c>
      <c r="C142" s="32" t="s">
        <v>265</v>
      </c>
      <c r="D142" s="32" t="s">
        <v>11</v>
      </c>
      <c r="E142" s="32" t="s">
        <v>10</v>
      </c>
      <c r="F142" s="32"/>
      <c r="G142" s="31">
        <f>G143+G145+G147</f>
        <v>8713</v>
      </c>
      <c r="H142" s="62"/>
    </row>
    <row r="143" spans="1:8" s="16" customFormat="1" ht="85.5" customHeight="1">
      <c r="A143" s="9"/>
      <c r="B143" s="34" t="s">
        <v>82</v>
      </c>
      <c r="C143" s="32" t="s">
        <v>265</v>
      </c>
      <c r="D143" s="32" t="s">
        <v>11</v>
      </c>
      <c r="E143" s="32" t="s">
        <v>10</v>
      </c>
      <c r="F143" s="32" t="s">
        <v>80</v>
      </c>
      <c r="G143" s="31">
        <f>G144</f>
        <v>8138</v>
      </c>
      <c r="H143" s="62"/>
    </row>
    <row r="144" spans="1:8" s="16" customFormat="1" ht="27.75" customHeight="1">
      <c r="A144" s="9"/>
      <c r="B144" s="34" t="s">
        <v>126</v>
      </c>
      <c r="C144" s="32" t="s">
        <v>265</v>
      </c>
      <c r="D144" s="32" t="s">
        <v>11</v>
      </c>
      <c r="E144" s="32" t="s">
        <v>10</v>
      </c>
      <c r="F144" s="32" t="s">
        <v>127</v>
      </c>
      <c r="G144" s="31">
        <v>8138</v>
      </c>
      <c r="H144" s="62"/>
    </row>
    <row r="145" spans="1:8" s="16" customFormat="1" ht="27" customHeight="1">
      <c r="A145" s="9"/>
      <c r="B145" s="34" t="s">
        <v>69</v>
      </c>
      <c r="C145" s="32" t="s">
        <v>265</v>
      </c>
      <c r="D145" s="32" t="s">
        <v>11</v>
      </c>
      <c r="E145" s="32" t="s">
        <v>10</v>
      </c>
      <c r="F145" s="32" t="s">
        <v>68</v>
      </c>
      <c r="G145" s="31">
        <f>G146</f>
        <v>572</v>
      </c>
      <c r="H145" s="62"/>
    </row>
    <row r="146" spans="1:8" s="16" customFormat="1" ht="36" customHeight="1">
      <c r="A146" s="9"/>
      <c r="B146" s="34" t="s">
        <v>77</v>
      </c>
      <c r="C146" s="32" t="s">
        <v>265</v>
      </c>
      <c r="D146" s="32" t="s">
        <v>11</v>
      </c>
      <c r="E146" s="32" t="s">
        <v>10</v>
      </c>
      <c r="F146" s="32" t="s">
        <v>76</v>
      </c>
      <c r="G146" s="31">
        <v>572</v>
      </c>
      <c r="H146" s="62"/>
    </row>
    <row r="147" spans="1:8" s="16" customFormat="1" ht="24.75" customHeight="1">
      <c r="A147" s="9"/>
      <c r="B147" s="34" t="s">
        <v>121</v>
      </c>
      <c r="C147" s="32" t="s">
        <v>265</v>
      </c>
      <c r="D147" s="32" t="s">
        <v>11</v>
      </c>
      <c r="E147" s="32" t="s">
        <v>10</v>
      </c>
      <c r="F147" s="32" t="s">
        <v>122</v>
      </c>
      <c r="G147" s="31">
        <f>G148</f>
        <v>3</v>
      </c>
      <c r="H147" s="62"/>
    </row>
    <row r="148" spans="1:8" s="16" customFormat="1" ht="24.75" customHeight="1">
      <c r="A148" s="9"/>
      <c r="B148" s="34" t="s">
        <v>123</v>
      </c>
      <c r="C148" s="32" t="s">
        <v>265</v>
      </c>
      <c r="D148" s="32" t="s">
        <v>11</v>
      </c>
      <c r="E148" s="32" t="s">
        <v>10</v>
      </c>
      <c r="F148" s="32" t="s">
        <v>124</v>
      </c>
      <c r="G148" s="31">
        <v>3</v>
      </c>
      <c r="H148" s="62"/>
    </row>
    <row r="149" spans="1:8" s="16" customFormat="1" ht="75" customHeight="1">
      <c r="A149" s="25">
        <v>3</v>
      </c>
      <c r="B149" s="63" t="s">
        <v>45</v>
      </c>
      <c r="C149" s="26" t="s">
        <v>174</v>
      </c>
      <c r="D149" s="30"/>
      <c r="E149" s="30"/>
      <c r="F149" s="29"/>
      <c r="G149" s="58">
        <f>G150</f>
        <v>3306600.5600000005</v>
      </c>
      <c r="H149" s="58">
        <f>H150</f>
        <v>2409588.2</v>
      </c>
    </row>
    <row r="150" spans="1:8" s="16" customFormat="1" ht="19.5" customHeight="1">
      <c r="A150" s="25"/>
      <c r="B150" s="28" t="s">
        <v>13</v>
      </c>
      <c r="C150" s="29" t="s">
        <v>165</v>
      </c>
      <c r="D150" s="32" t="s">
        <v>14</v>
      </c>
      <c r="E150" s="30"/>
      <c r="F150" s="29"/>
      <c r="G150" s="31">
        <f>G151+G190+G330+G334+G340</f>
        <v>3306600.5600000005</v>
      </c>
      <c r="H150" s="31">
        <f>H151+H190+H330+H334+H340</f>
        <v>2409588.2</v>
      </c>
    </row>
    <row r="151" spans="1:8" s="16" customFormat="1" ht="21" customHeight="1">
      <c r="A151" s="25"/>
      <c r="B151" s="28" t="s">
        <v>39</v>
      </c>
      <c r="C151" s="29" t="s">
        <v>165</v>
      </c>
      <c r="D151" s="32" t="s">
        <v>14</v>
      </c>
      <c r="E151" s="32" t="s">
        <v>7</v>
      </c>
      <c r="F151" s="29"/>
      <c r="G151" s="31">
        <f>G152</f>
        <v>1456598.05</v>
      </c>
      <c r="H151" s="31">
        <f>H152</f>
        <v>964613.9</v>
      </c>
    </row>
    <row r="152" spans="1:8" s="16" customFormat="1" ht="51" customHeight="1">
      <c r="A152" s="25"/>
      <c r="B152" s="28" t="s">
        <v>166</v>
      </c>
      <c r="C152" s="29" t="s">
        <v>158</v>
      </c>
      <c r="D152" s="32" t="s">
        <v>14</v>
      </c>
      <c r="E152" s="32" t="s">
        <v>7</v>
      </c>
      <c r="F152" s="32"/>
      <c r="G152" s="31">
        <f>G153+G158+G166+G159+G162</f>
        <v>1456598.05</v>
      </c>
      <c r="H152" s="31">
        <f>H153+H158+H166+H159+H162</f>
        <v>964613.9</v>
      </c>
    </row>
    <row r="153" spans="1:8" s="16" customFormat="1" ht="82.5" customHeight="1">
      <c r="A153" s="25"/>
      <c r="B153" s="28" t="s">
        <v>160</v>
      </c>
      <c r="C153" s="29" t="s">
        <v>161</v>
      </c>
      <c r="D153" s="32" t="s">
        <v>14</v>
      </c>
      <c r="E153" s="32" t="s">
        <v>7</v>
      </c>
      <c r="F153" s="32"/>
      <c r="G153" s="31">
        <f>G155</f>
        <v>708857</v>
      </c>
      <c r="H153" s="31">
        <f>H155</f>
        <v>708857</v>
      </c>
    </row>
    <row r="154" spans="1:8" s="16" customFormat="1" ht="36" customHeight="1">
      <c r="A154" s="25"/>
      <c r="B154" s="28" t="s">
        <v>67</v>
      </c>
      <c r="C154" s="29" t="s">
        <v>161</v>
      </c>
      <c r="D154" s="32" t="s">
        <v>14</v>
      </c>
      <c r="E154" s="32" t="s">
        <v>7</v>
      </c>
      <c r="F154" s="32" t="s">
        <v>66</v>
      </c>
      <c r="G154" s="31">
        <f>G155</f>
        <v>708857</v>
      </c>
      <c r="H154" s="31">
        <f>H155</f>
        <v>708857</v>
      </c>
    </row>
    <row r="155" spans="1:8" s="16" customFormat="1" ht="21" customHeight="1">
      <c r="A155" s="25"/>
      <c r="B155" s="28" t="s">
        <v>79</v>
      </c>
      <c r="C155" s="29" t="s">
        <v>161</v>
      </c>
      <c r="D155" s="32" t="s">
        <v>14</v>
      </c>
      <c r="E155" s="32" t="s">
        <v>7</v>
      </c>
      <c r="F155" s="32" t="s">
        <v>78</v>
      </c>
      <c r="G155" s="31">
        <f>690809+18048</f>
        <v>708857</v>
      </c>
      <c r="H155" s="31">
        <f>G155</f>
        <v>708857</v>
      </c>
    </row>
    <row r="156" spans="1:8" s="16" customFormat="1" ht="65.25" customHeight="1">
      <c r="A156" s="25"/>
      <c r="B156" s="28" t="s">
        <v>162</v>
      </c>
      <c r="C156" s="29" t="s">
        <v>163</v>
      </c>
      <c r="D156" s="32" t="s">
        <v>14</v>
      </c>
      <c r="E156" s="32" t="s">
        <v>7</v>
      </c>
      <c r="F156" s="32"/>
      <c r="G156" s="31">
        <f>G158</f>
        <v>4623</v>
      </c>
      <c r="H156" s="31">
        <f>H158</f>
        <v>4623</v>
      </c>
    </row>
    <row r="157" spans="1:8" s="16" customFormat="1" ht="37.5" customHeight="1">
      <c r="A157" s="25"/>
      <c r="B157" s="28" t="s">
        <v>67</v>
      </c>
      <c r="C157" s="29" t="s">
        <v>163</v>
      </c>
      <c r="D157" s="32" t="s">
        <v>14</v>
      </c>
      <c r="E157" s="32" t="s">
        <v>7</v>
      </c>
      <c r="F157" s="32" t="s">
        <v>66</v>
      </c>
      <c r="G157" s="31">
        <f>G158</f>
        <v>4623</v>
      </c>
      <c r="H157" s="31">
        <f>H158</f>
        <v>4623</v>
      </c>
    </row>
    <row r="158" spans="1:8" s="16" customFormat="1" ht="34.5" customHeight="1">
      <c r="A158" s="25"/>
      <c r="B158" s="28" t="s">
        <v>180</v>
      </c>
      <c r="C158" s="29" t="s">
        <v>163</v>
      </c>
      <c r="D158" s="32" t="s">
        <v>14</v>
      </c>
      <c r="E158" s="32" t="s">
        <v>7</v>
      </c>
      <c r="F158" s="32" t="s">
        <v>181</v>
      </c>
      <c r="G158" s="31">
        <f>4505+118</f>
        <v>4623</v>
      </c>
      <c r="H158" s="31">
        <f>G158</f>
        <v>4623</v>
      </c>
    </row>
    <row r="159" spans="1:8" s="16" customFormat="1" ht="85.5" customHeight="1">
      <c r="A159" s="25"/>
      <c r="B159" s="28" t="s">
        <v>252</v>
      </c>
      <c r="C159" s="32" t="s">
        <v>253</v>
      </c>
      <c r="D159" s="32" t="s">
        <v>15</v>
      </c>
      <c r="E159" s="32" t="s">
        <v>10</v>
      </c>
      <c r="F159" s="32"/>
      <c r="G159" s="31">
        <f>G160</f>
        <v>60735</v>
      </c>
      <c r="H159" s="31">
        <f>H160</f>
        <v>60735</v>
      </c>
    </row>
    <row r="160" spans="1:8" s="16" customFormat="1" ht="21" customHeight="1">
      <c r="A160" s="25"/>
      <c r="B160" s="28" t="s">
        <v>72</v>
      </c>
      <c r="C160" s="32" t="s">
        <v>253</v>
      </c>
      <c r="D160" s="32" t="s">
        <v>15</v>
      </c>
      <c r="E160" s="32" t="s">
        <v>10</v>
      </c>
      <c r="F160" s="32">
        <v>300</v>
      </c>
      <c r="G160" s="31">
        <f>G161</f>
        <v>60735</v>
      </c>
      <c r="H160" s="31">
        <f>H161</f>
        <v>60735</v>
      </c>
    </row>
    <row r="161" spans="1:8" s="16" customFormat="1" ht="37.5" customHeight="1">
      <c r="A161" s="25"/>
      <c r="B161" s="28" t="s">
        <v>73</v>
      </c>
      <c r="C161" s="32" t="s">
        <v>253</v>
      </c>
      <c r="D161" s="32" t="s">
        <v>15</v>
      </c>
      <c r="E161" s="32" t="s">
        <v>10</v>
      </c>
      <c r="F161" s="32">
        <v>320</v>
      </c>
      <c r="G161" s="31">
        <v>60735</v>
      </c>
      <c r="H161" s="31">
        <v>60735</v>
      </c>
    </row>
    <row r="162" spans="1:8" s="16" customFormat="1" ht="37.5" customHeight="1">
      <c r="A162" s="25"/>
      <c r="B162" s="28" t="s">
        <v>295</v>
      </c>
      <c r="C162" s="32" t="s">
        <v>296</v>
      </c>
      <c r="D162" s="32" t="s">
        <v>14</v>
      </c>
      <c r="E162" s="32" t="s">
        <v>7</v>
      </c>
      <c r="F162" s="32"/>
      <c r="G162" s="31">
        <f aca="true" t="shared" si="2" ref="G162:H164">G163</f>
        <v>186519</v>
      </c>
      <c r="H162" s="31">
        <f t="shared" si="2"/>
        <v>186519</v>
      </c>
    </row>
    <row r="163" spans="1:8" s="16" customFormat="1" ht="33.75" customHeight="1">
      <c r="A163" s="25"/>
      <c r="B163" s="28" t="s">
        <v>297</v>
      </c>
      <c r="C163" s="32" t="s">
        <v>296</v>
      </c>
      <c r="D163" s="32" t="s">
        <v>14</v>
      </c>
      <c r="E163" s="32" t="s">
        <v>7</v>
      </c>
      <c r="F163" s="32"/>
      <c r="G163" s="31">
        <f t="shared" si="2"/>
        <v>186519</v>
      </c>
      <c r="H163" s="31">
        <f t="shared" si="2"/>
        <v>186519</v>
      </c>
    </row>
    <row r="164" spans="1:8" s="16" customFormat="1" ht="37.5" customHeight="1">
      <c r="A164" s="25"/>
      <c r="B164" s="28" t="s">
        <v>67</v>
      </c>
      <c r="C164" s="32" t="s">
        <v>296</v>
      </c>
      <c r="D164" s="32" t="s">
        <v>14</v>
      </c>
      <c r="E164" s="32" t="s">
        <v>7</v>
      </c>
      <c r="F164" s="32">
        <v>600</v>
      </c>
      <c r="G164" s="31">
        <f t="shared" si="2"/>
        <v>186519</v>
      </c>
      <c r="H164" s="31">
        <f t="shared" si="2"/>
        <v>186519</v>
      </c>
    </row>
    <row r="165" spans="1:8" s="16" customFormat="1" ht="26.25" customHeight="1">
      <c r="A165" s="25"/>
      <c r="B165" s="28" t="s">
        <v>79</v>
      </c>
      <c r="C165" s="32" t="s">
        <v>296</v>
      </c>
      <c r="D165" s="32" t="s">
        <v>14</v>
      </c>
      <c r="E165" s="32" t="s">
        <v>7</v>
      </c>
      <c r="F165" s="32">
        <v>610</v>
      </c>
      <c r="G165" s="31">
        <f>186519</f>
        <v>186519</v>
      </c>
      <c r="H165" s="31">
        <f>186519</f>
        <v>186519</v>
      </c>
    </row>
    <row r="166" spans="1:8" s="16" customFormat="1" ht="21" customHeight="1">
      <c r="A166" s="25"/>
      <c r="B166" s="28" t="s">
        <v>164</v>
      </c>
      <c r="C166" s="29" t="s">
        <v>165</v>
      </c>
      <c r="D166" s="32" t="s">
        <v>14</v>
      </c>
      <c r="E166" s="32" t="s">
        <v>7</v>
      </c>
      <c r="F166" s="32"/>
      <c r="G166" s="31">
        <f>G167</f>
        <v>495864.05</v>
      </c>
      <c r="H166" s="31">
        <f>H167</f>
        <v>3879.9</v>
      </c>
    </row>
    <row r="167" spans="1:8" s="16" customFormat="1" ht="66" customHeight="1">
      <c r="A167" s="25"/>
      <c r="B167" s="28" t="s">
        <v>45</v>
      </c>
      <c r="C167" s="29" t="s">
        <v>165</v>
      </c>
      <c r="D167" s="32" t="s">
        <v>14</v>
      </c>
      <c r="E167" s="32" t="s">
        <v>7</v>
      </c>
      <c r="F167" s="32"/>
      <c r="G167" s="31">
        <f>G168</f>
        <v>495864.05</v>
      </c>
      <c r="H167" s="31">
        <f>H168</f>
        <v>3879.9</v>
      </c>
    </row>
    <row r="168" spans="1:8" s="16" customFormat="1" ht="48.75" customHeight="1">
      <c r="A168" s="25"/>
      <c r="B168" s="28" t="s">
        <v>166</v>
      </c>
      <c r="C168" s="29" t="s">
        <v>158</v>
      </c>
      <c r="D168" s="32" t="s">
        <v>14</v>
      </c>
      <c r="E168" s="32" t="s">
        <v>7</v>
      </c>
      <c r="F168" s="32"/>
      <c r="G168" s="31">
        <f>G172+G175+G178+G181+G184+G187+G169</f>
        <v>495864.05</v>
      </c>
      <c r="H168" s="31">
        <f>H172+H175+H178+H181+H184+H187+H169</f>
        <v>3879.9</v>
      </c>
    </row>
    <row r="169" spans="1:8" s="16" customFormat="1" ht="66" customHeight="1">
      <c r="A169" s="25"/>
      <c r="B169" s="28" t="s">
        <v>315</v>
      </c>
      <c r="C169" s="29" t="s">
        <v>321</v>
      </c>
      <c r="D169" s="32" t="s">
        <v>14</v>
      </c>
      <c r="E169" s="32" t="s">
        <v>7</v>
      </c>
      <c r="F169" s="32"/>
      <c r="G169" s="31">
        <f>G170</f>
        <v>3879.9</v>
      </c>
      <c r="H169" s="31">
        <f>H170</f>
        <v>3879.9</v>
      </c>
    </row>
    <row r="170" spans="1:8" s="16" customFormat="1" ht="37.5" customHeight="1">
      <c r="A170" s="25"/>
      <c r="B170" s="28" t="s">
        <v>67</v>
      </c>
      <c r="C170" s="29" t="s">
        <v>321</v>
      </c>
      <c r="D170" s="32" t="s">
        <v>14</v>
      </c>
      <c r="E170" s="32" t="s">
        <v>7</v>
      </c>
      <c r="F170" s="32" t="s">
        <v>66</v>
      </c>
      <c r="G170" s="31">
        <f>G171</f>
        <v>3879.9</v>
      </c>
      <c r="H170" s="31">
        <f>H171</f>
        <v>3879.9</v>
      </c>
    </row>
    <row r="171" spans="1:8" s="16" customFormat="1" ht="24" customHeight="1">
      <c r="A171" s="25"/>
      <c r="B171" s="28" t="s">
        <v>79</v>
      </c>
      <c r="C171" s="29" t="s">
        <v>321</v>
      </c>
      <c r="D171" s="32" t="s">
        <v>14</v>
      </c>
      <c r="E171" s="32" t="s">
        <v>7</v>
      </c>
      <c r="F171" s="32" t="s">
        <v>78</v>
      </c>
      <c r="G171" s="31">
        <f>3879.9</f>
        <v>3879.9</v>
      </c>
      <c r="H171" s="31">
        <f>3879.9</f>
        <v>3879.9</v>
      </c>
    </row>
    <row r="172" spans="1:8" s="16" customFormat="1" ht="31.5" customHeight="1">
      <c r="A172" s="25"/>
      <c r="B172" s="28" t="s">
        <v>96</v>
      </c>
      <c r="C172" s="29" t="s">
        <v>167</v>
      </c>
      <c r="D172" s="32" t="s">
        <v>14</v>
      </c>
      <c r="E172" s="32" t="s">
        <v>7</v>
      </c>
      <c r="F172" s="32"/>
      <c r="G172" s="31">
        <f>G173</f>
        <v>309298.1</v>
      </c>
      <c r="H172" s="31"/>
    </row>
    <row r="173" spans="1:8" s="16" customFormat="1" ht="37.5" customHeight="1">
      <c r="A173" s="25"/>
      <c r="B173" s="28" t="s">
        <v>67</v>
      </c>
      <c r="C173" s="29" t="s">
        <v>167</v>
      </c>
      <c r="D173" s="32" t="s">
        <v>14</v>
      </c>
      <c r="E173" s="32" t="s">
        <v>7</v>
      </c>
      <c r="F173" s="32" t="s">
        <v>66</v>
      </c>
      <c r="G173" s="31">
        <f>G174</f>
        <v>309298.1</v>
      </c>
      <c r="H173" s="31"/>
    </row>
    <row r="174" spans="1:8" s="16" customFormat="1" ht="21" customHeight="1">
      <c r="A174" s="25"/>
      <c r="B174" s="28" t="s">
        <v>79</v>
      </c>
      <c r="C174" s="29" t="s">
        <v>167</v>
      </c>
      <c r="D174" s="32" t="s">
        <v>14</v>
      </c>
      <c r="E174" s="32" t="s">
        <v>7</v>
      </c>
      <c r="F174" s="32" t="s">
        <v>78</v>
      </c>
      <c r="G174" s="31">
        <f>349298.1-24898.5-15101.5</f>
        <v>309298.1</v>
      </c>
      <c r="H174" s="31"/>
    </row>
    <row r="175" spans="1:8" s="16" customFormat="1" ht="21" customHeight="1">
      <c r="A175" s="25"/>
      <c r="B175" s="28" t="s">
        <v>168</v>
      </c>
      <c r="C175" s="29" t="s">
        <v>169</v>
      </c>
      <c r="D175" s="32" t="s">
        <v>14</v>
      </c>
      <c r="E175" s="32" t="s">
        <v>7</v>
      </c>
      <c r="F175" s="32"/>
      <c r="G175" s="31">
        <f>G176</f>
        <v>52.050000000000004</v>
      </c>
      <c r="H175" s="31"/>
    </row>
    <row r="176" spans="1:8" s="16" customFormat="1" ht="32.25" customHeight="1">
      <c r="A176" s="25"/>
      <c r="B176" s="28" t="s">
        <v>67</v>
      </c>
      <c r="C176" s="29" t="s">
        <v>169</v>
      </c>
      <c r="D176" s="32" t="s">
        <v>14</v>
      </c>
      <c r="E176" s="32" t="s">
        <v>7</v>
      </c>
      <c r="F176" s="32" t="s">
        <v>66</v>
      </c>
      <c r="G176" s="31">
        <f>G177</f>
        <v>52.050000000000004</v>
      </c>
      <c r="H176" s="31"/>
    </row>
    <row r="177" spans="1:8" s="16" customFormat="1" ht="21" customHeight="1">
      <c r="A177" s="25"/>
      <c r="B177" s="28" t="s">
        <v>79</v>
      </c>
      <c r="C177" s="29" t="s">
        <v>169</v>
      </c>
      <c r="D177" s="32" t="s">
        <v>14</v>
      </c>
      <c r="E177" s="32" t="s">
        <v>7</v>
      </c>
      <c r="F177" s="32" t="s">
        <v>78</v>
      </c>
      <c r="G177" s="31">
        <f>97.65-45.6</f>
        <v>52.050000000000004</v>
      </c>
      <c r="H177" s="31"/>
    </row>
    <row r="178" spans="1:8" s="16" customFormat="1" ht="21" customHeight="1">
      <c r="A178" s="25"/>
      <c r="B178" s="28" t="s">
        <v>103</v>
      </c>
      <c r="C178" s="29" t="s">
        <v>170</v>
      </c>
      <c r="D178" s="32" t="s">
        <v>14</v>
      </c>
      <c r="E178" s="32" t="s">
        <v>7</v>
      </c>
      <c r="F178" s="32"/>
      <c r="G178" s="31">
        <f>G179</f>
        <v>61964.8</v>
      </c>
      <c r="H178" s="31"/>
    </row>
    <row r="179" spans="1:8" s="16" customFormat="1" ht="36" customHeight="1">
      <c r="A179" s="25"/>
      <c r="B179" s="28" t="s">
        <v>67</v>
      </c>
      <c r="C179" s="29" t="s">
        <v>170</v>
      </c>
      <c r="D179" s="32" t="s">
        <v>14</v>
      </c>
      <c r="E179" s="32" t="s">
        <v>7</v>
      </c>
      <c r="F179" s="32" t="s">
        <v>66</v>
      </c>
      <c r="G179" s="31">
        <f>G180</f>
        <v>61964.8</v>
      </c>
      <c r="H179" s="31"/>
    </row>
    <row r="180" spans="1:8" s="16" customFormat="1" ht="21" customHeight="1">
      <c r="A180" s="25"/>
      <c r="B180" s="28" t="s">
        <v>79</v>
      </c>
      <c r="C180" s="29" t="s">
        <v>170</v>
      </c>
      <c r="D180" s="32" t="s">
        <v>14</v>
      </c>
      <c r="E180" s="32" t="s">
        <v>7</v>
      </c>
      <c r="F180" s="32" t="s">
        <v>78</v>
      </c>
      <c r="G180" s="31">
        <f>25310+2000+300+16210+5600+12744.8-200</f>
        <v>61964.8</v>
      </c>
      <c r="H180" s="31"/>
    </row>
    <row r="181" spans="1:8" s="16" customFormat="1" ht="31.5" customHeight="1">
      <c r="A181" s="25"/>
      <c r="B181" s="28" t="s">
        <v>251</v>
      </c>
      <c r="C181" s="29" t="s">
        <v>171</v>
      </c>
      <c r="D181" s="32" t="s">
        <v>14</v>
      </c>
      <c r="E181" s="32" t="s">
        <v>7</v>
      </c>
      <c r="F181" s="32"/>
      <c r="G181" s="31">
        <f>G182</f>
        <v>245.2</v>
      </c>
      <c r="H181" s="31"/>
    </row>
    <row r="182" spans="1:8" s="16" customFormat="1" ht="33.75" customHeight="1">
      <c r="A182" s="25"/>
      <c r="B182" s="28" t="s">
        <v>67</v>
      </c>
      <c r="C182" s="29" t="s">
        <v>171</v>
      </c>
      <c r="D182" s="32" t="s">
        <v>14</v>
      </c>
      <c r="E182" s="32" t="s">
        <v>7</v>
      </c>
      <c r="F182" s="32" t="s">
        <v>66</v>
      </c>
      <c r="G182" s="31">
        <f>G183</f>
        <v>245.2</v>
      </c>
      <c r="H182" s="31"/>
    </row>
    <row r="183" spans="1:8" s="16" customFormat="1" ht="21" customHeight="1">
      <c r="A183" s="25"/>
      <c r="B183" s="28" t="s">
        <v>79</v>
      </c>
      <c r="C183" s="29" t="s">
        <v>171</v>
      </c>
      <c r="D183" s="32" t="s">
        <v>14</v>
      </c>
      <c r="E183" s="32" t="s">
        <v>7</v>
      </c>
      <c r="F183" s="32" t="s">
        <v>78</v>
      </c>
      <c r="G183" s="31">
        <f>336-90.8</f>
        <v>245.2</v>
      </c>
      <c r="H183" s="31"/>
    </row>
    <row r="184" spans="1:8" s="16" customFormat="1" ht="36.75" customHeight="1">
      <c r="A184" s="25"/>
      <c r="B184" s="28" t="s">
        <v>172</v>
      </c>
      <c r="C184" s="29" t="s">
        <v>280</v>
      </c>
      <c r="D184" s="32" t="s">
        <v>14</v>
      </c>
      <c r="E184" s="32" t="s">
        <v>7</v>
      </c>
      <c r="F184" s="32"/>
      <c r="G184" s="31">
        <f>G185</f>
        <v>111923.99999999999</v>
      </c>
      <c r="H184" s="31"/>
    </row>
    <row r="185" spans="1:8" s="16" customFormat="1" ht="33.75" customHeight="1">
      <c r="A185" s="25"/>
      <c r="B185" s="28" t="s">
        <v>67</v>
      </c>
      <c r="C185" s="29" t="s">
        <v>280</v>
      </c>
      <c r="D185" s="32" t="s">
        <v>14</v>
      </c>
      <c r="E185" s="32" t="s">
        <v>7</v>
      </c>
      <c r="F185" s="32" t="s">
        <v>66</v>
      </c>
      <c r="G185" s="31">
        <f>G186</f>
        <v>111923.99999999999</v>
      </c>
      <c r="H185" s="31"/>
    </row>
    <row r="186" spans="1:8" s="16" customFormat="1" ht="21" customHeight="1">
      <c r="A186" s="25"/>
      <c r="B186" s="28" t="s">
        <v>79</v>
      </c>
      <c r="C186" s="29" t="s">
        <v>280</v>
      </c>
      <c r="D186" s="32" t="s">
        <v>14</v>
      </c>
      <c r="E186" s="32" t="s">
        <v>7</v>
      </c>
      <c r="F186" s="32" t="s">
        <v>78</v>
      </c>
      <c r="G186" s="31">
        <f>80000+14349+33869+6685.3-4434.1-11120.2-7425</f>
        <v>111923.99999999999</v>
      </c>
      <c r="H186" s="31"/>
    </row>
    <row r="187" spans="1:8" s="16" customFormat="1" ht="33" customHeight="1">
      <c r="A187" s="25"/>
      <c r="B187" s="28" t="s">
        <v>173</v>
      </c>
      <c r="C187" s="29" t="s">
        <v>281</v>
      </c>
      <c r="D187" s="32" t="s">
        <v>14</v>
      </c>
      <c r="E187" s="32" t="s">
        <v>7</v>
      </c>
      <c r="F187" s="32"/>
      <c r="G187" s="31">
        <f>G188</f>
        <v>8500</v>
      </c>
      <c r="H187" s="31"/>
    </row>
    <row r="188" spans="1:8" s="16" customFormat="1" ht="33" customHeight="1">
      <c r="A188" s="25"/>
      <c r="B188" s="28" t="s">
        <v>67</v>
      </c>
      <c r="C188" s="29" t="s">
        <v>281</v>
      </c>
      <c r="D188" s="32" t="s">
        <v>14</v>
      </c>
      <c r="E188" s="32" t="s">
        <v>7</v>
      </c>
      <c r="F188" s="32" t="s">
        <v>66</v>
      </c>
      <c r="G188" s="31">
        <f>G189</f>
        <v>8500</v>
      </c>
      <c r="H188" s="31"/>
    </row>
    <row r="189" spans="1:8" s="16" customFormat="1" ht="21" customHeight="1">
      <c r="A189" s="25"/>
      <c r="B189" s="28" t="s">
        <v>79</v>
      </c>
      <c r="C189" s="29" t="s">
        <v>281</v>
      </c>
      <c r="D189" s="32" t="s">
        <v>14</v>
      </c>
      <c r="E189" s="32" t="s">
        <v>7</v>
      </c>
      <c r="F189" s="32" t="s">
        <v>78</v>
      </c>
      <c r="G189" s="31">
        <f>8000+500</f>
        <v>8500</v>
      </c>
      <c r="H189" s="31"/>
    </row>
    <row r="190" spans="1:8" s="16" customFormat="1" ht="21" customHeight="1">
      <c r="A190" s="25"/>
      <c r="B190" s="28" t="s">
        <v>38</v>
      </c>
      <c r="C190" s="29" t="s">
        <v>175</v>
      </c>
      <c r="D190" s="32" t="s">
        <v>14</v>
      </c>
      <c r="E190" s="32" t="s">
        <v>36</v>
      </c>
      <c r="F190" s="32"/>
      <c r="G190" s="31">
        <f>G191</f>
        <v>1763690.0100000002</v>
      </c>
      <c r="H190" s="31">
        <f>H191</f>
        <v>1429302.1</v>
      </c>
    </row>
    <row r="191" spans="1:8" s="16" customFormat="1" ht="24.75" customHeight="1">
      <c r="A191" s="25"/>
      <c r="B191" s="70" t="s">
        <v>190</v>
      </c>
      <c r="C191" s="29" t="s">
        <v>175</v>
      </c>
      <c r="D191" s="32" t="s">
        <v>14</v>
      </c>
      <c r="E191" s="32" t="s">
        <v>36</v>
      </c>
      <c r="F191" s="32"/>
      <c r="G191" s="31">
        <f>G197+G252+G317+G204+G207+G213+G218+G224+G308+G229+G248+G240+G235+G245+G232+G192</f>
        <v>1763690.0100000002</v>
      </c>
      <c r="H191" s="31">
        <f>H197+H252+H317+H204+H207+H213+H218+H224+H308+H229+H248+H240+H235+H245+H232+H192</f>
        <v>1429302.1</v>
      </c>
    </row>
    <row r="192" spans="1:8" s="16" customFormat="1" ht="66" customHeight="1">
      <c r="A192" s="25"/>
      <c r="B192" s="28" t="s">
        <v>315</v>
      </c>
      <c r="C192" s="29" t="s">
        <v>322</v>
      </c>
      <c r="D192" s="32" t="s">
        <v>14</v>
      </c>
      <c r="E192" s="32" t="s">
        <v>36</v>
      </c>
      <c r="F192" s="69"/>
      <c r="G192" s="31">
        <f>G195+G193</f>
        <v>512.8</v>
      </c>
      <c r="H192" s="31">
        <f>H195+H193</f>
        <v>512.8</v>
      </c>
    </row>
    <row r="193" spans="1:8" s="16" customFormat="1" ht="79.5" customHeight="1">
      <c r="A193" s="25"/>
      <c r="B193" s="28" t="s">
        <v>82</v>
      </c>
      <c r="C193" s="29" t="s">
        <v>322</v>
      </c>
      <c r="D193" s="32" t="s">
        <v>14</v>
      </c>
      <c r="E193" s="32" t="s">
        <v>36</v>
      </c>
      <c r="F193" s="32" t="s">
        <v>80</v>
      </c>
      <c r="G193" s="31">
        <f>G194</f>
        <v>190.29999999999998</v>
      </c>
      <c r="H193" s="31">
        <f>H194</f>
        <v>190.29999999999998</v>
      </c>
    </row>
    <row r="194" spans="1:8" s="16" customFormat="1" ht="24.75" customHeight="1">
      <c r="A194" s="25"/>
      <c r="B194" s="28" t="s">
        <v>126</v>
      </c>
      <c r="C194" s="29" t="s">
        <v>322</v>
      </c>
      <c r="D194" s="32" t="s">
        <v>14</v>
      </c>
      <c r="E194" s="32" t="s">
        <v>36</v>
      </c>
      <c r="F194" s="32" t="s">
        <v>127</v>
      </c>
      <c r="G194" s="31">
        <f>146.2+44.1</f>
        <v>190.29999999999998</v>
      </c>
      <c r="H194" s="31">
        <f>146.2+44.1</f>
        <v>190.29999999999998</v>
      </c>
    </row>
    <row r="195" spans="1:8" s="16" customFormat="1" ht="31.5" customHeight="1">
      <c r="A195" s="25"/>
      <c r="B195" s="28" t="s">
        <v>67</v>
      </c>
      <c r="C195" s="29" t="s">
        <v>322</v>
      </c>
      <c r="D195" s="32" t="s">
        <v>14</v>
      </c>
      <c r="E195" s="32" t="s">
        <v>36</v>
      </c>
      <c r="F195" s="32" t="s">
        <v>66</v>
      </c>
      <c r="G195" s="31">
        <f>G196</f>
        <v>322.5</v>
      </c>
      <c r="H195" s="31">
        <f>H196</f>
        <v>322.5</v>
      </c>
    </row>
    <row r="196" spans="1:8" s="16" customFormat="1" ht="24.75" customHeight="1">
      <c r="A196" s="25"/>
      <c r="B196" s="28" t="s">
        <v>79</v>
      </c>
      <c r="C196" s="29" t="s">
        <v>322</v>
      </c>
      <c r="D196" s="32" t="s">
        <v>14</v>
      </c>
      <c r="E196" s="32" t="s">
        <v>36</v>
      </c>
      <c r="F196" s="32" t="s">
        <v>78</v>
      </c>
      <c r="G196" s="31">
        <f>322.5</f>
        <v>322.5</v>
      </c>
      <c r="H196" s="31">
        <f>322.5</f>
        <v>322.5</v>
      </c>
    </row>
    <row r="197" spans="1:8" s="16" customFormat="1" ht="99.75" customHeight="1">
      <c r="A197" s="25"/>
      <c r="B197" s="28" t="s">
        <v>176</v>
      </c>
      <c r="C197" s="29" t="s">
        <v>177</v>
      </c>
      <c r="D197" s="32" t="s">
        <v>14</v>
      </c>
      <c r="E197" s="32" t="s">
        <v>36</v>
      </c>
      <c r="F197" s="32"/>
      <c r="G197" s="31">
        <f>G198+G202</f>
        <v>1232483</v>
      </c>
      <c r="H197" s="31">
        <f>H198+H202</f>
        <v>1232483</v>
      </c>
    </row>
    <row r="198" spans="1:8" s="16" customFormat="1" ht="78.75" customHeight="1">
      <c r="A198" s="25"/>
      <c r="B198" s="28" t="s">
        <v>82</v>
      </c>
      <c r="C198" s="29" t="s">
        <v>177</v>
      </c>
      <c r="D198" s="32" t="s">
        <v>14</v>
      </c>
      <c r="E198" s="32" t="s">
        <v>36</v>
      </c>
      <c r="F198" s="32">
        <v>100</v>
      </c>
      <c r="G198" s="31">
        <f>G199</f>
        <v>124027.4</v>
      </c>
      <c r="H198" s="31">
        <f>H199</f>
        <v>124027.4</v>
      </c>
    </row>
    <row r="199" spans="1:8" s="16" customFormat="1" ht="21" customHeight="1">
      <c r="A199" s="25"/>
      <c r="B199" s="28" t="s">
        <v>126</v>
      </c>
      <c r="C199" s="29" t="s">
        <v>177</v>
      </c>
      <c r="D199" s="32" t="s">
        <v>14</v>
      </c>
      <c r="E199" s="32" t="s">
        <v>36</v>
      </c>
      <c r="F199" s="32">
        <v>110</v>
      </c>
      <c r="G199" s="31">
        <v>124027.4</v>
      </c>
      <c r="H199" s="31">
        <v>124027.4</v>
      </c>
    </row>
    <row r="200" spans="1:8" s="16" customFormat="1" ht="21" customHeight="1">
      <c r="A200" s="25"/>
      <c r="B200" s="28" t="s">
        <v>69</v>
      </c>
      <c r="C200" s="29" t="s">
        <v>177</v>
      </c>
      <c r="D200" s="32" t="s">
        <v>14</v>
      </c>
      <c r="E200" s="32" t="s">
        <v>36</v>
      </c>
      <c r="F200" s="32">
        <v>200</v>
      </c>
      <c r="G200" s="31">
        <f>G201</f>
        <v>0</v>
      </c>
      <c r="H200" s="31">
        <f>H201</f>
        <v>0</v>
      </c>
    </row>
    <row r="201" spans="1:8" s="16" customFormat="1" ht="35.25" customHeight="1">
      <c r="A201" s="25"/>
      <c r="B201" s="28" t="s">
        <v>77</v>
      </c>
      <c r="C201" s="29" t="s">
        <v>177</v>
      </c>
      <c r="D201" s="32" t="s">
        <v>14</v>
      </c>
      <c r="E201" s="32" t="s">
        <v>36</v>
      </c>
      <c r="F201" s="32">
        <v>240</v>
      </c>
      <c r="G201" s="31">
        <v>0</v>
      </c>
      <c r="H201" s="31">
        <v>0</v>
      </c>
    </row>
    <row r="202" spans="1:8" s="16" customFormat="1" ht="35.25" customHeight="1">
      <c r="A202" s="25"/>
      <c r="B202" s="28" t="s">
        <v>67</v>
      </c>
      <c r="C202" s="29" t="s">
        <v>177</v>
      </c>
      <c r="D202" s="32" t="s">
        <v>14</v>
      </c>
      <c r="E202" s="32" t="s">
        <v>36</v>
      </c>
      <c r="F202" s="32">
        <v>600</v>
      </c>
      <c r="G202" s="31">
        <f>G203</f>
        <v>1108455.6</v>
      </c>
      <c r="H202" s="31">
        <f>H203</f>
        <v>1108455.6</v>
      </c>
    </row>
    <row r="203" spans="1:8" s="16" customFormat="1" ht="21" customHeight="1">
      <c r="A203" s="25"/>
      <c r="B203" s="28" t="s">
        <v>79</v>
      </c>
      <c r="C203" s="29" t="s">
        <v>177</v>
      </c>
      <c r="D203" s="32" t="s">
        <v>14</v>
      </c>
      <c r="E203" s="32" t="s">
        <v>36</v>
      </c>
      <c r="F203" s="32">
        <v>610</v>
      </c>
      <c r="G203" s="31">
        <f>1030927.1+46665.5+30863</f>
        <v>1108455.6</v>
      </c>
      <c r="H203" s="31">
        <f>G203</f>
        <v>1108455.6</v>
      </c>
    </row>
    <row r="204" spans="1:8" s="16" customFormat="1" ht="68.25" customHeight="1">
      <c r="A204" s="25"/>
      <c r="B204" s="28" t="s">
        <v>178</v>
      </c>
      <c r="C204" s="29" t="s">
        <v>179</v>
      </c>
      <c r="D204" s="32" t="s">
        <v>14</v>
      </c>
      <c r="E204" s="32" t="s">
        <v>36</v>
      </c>
      <c r="F204" s="32"/>
      <c r="G204" s="31">
        <f>G206</f>
        <v>41047</v>
      </c>
      <c r="H204" s="31">
        <f>H206</f>
        <v>41047</v>
      </c>
    </row>
    <row r="205" spans="1:8" s="16" customFormat="1" ht="33" customHeight="1">
      <c r="A205" s="25"/>
      <c r="B205" s="28" t="s">
        <v>67</v>
      </c>
      <c r="C205" s="29" t="s">
        <v>179</v>
      </c>
      <c r="D205" s="32" t="s">
        <v>14</v>
      </c>
      <c r="E205" s="32" t="s">
        <v>36</v>
      </c>
      <c r="F205" s="32">
        <v>600</v>
      </c>
      <c r="G205" s="31">
        <f>G206</f>
        <v>41047</v>
      </c>
      <c r="H205" s="31">
        <f>H206</f>
        <v>41047</v>
      </c>
    </row>
    <row r="206" spans="1:8" s="16" customFormat="1" ht="32.25" customHeight="1">
      <c r="A206" s="25"/>
      <c r="B206" s="28" t="s">
        <v>180</v>
      </c>
      <c r="C206" s="29" t="s">
        <v>179</v>
      </c>
      <c r="D206" s="32" t="s">
        <v>14</v>
      </c>
      <c r="E206" s="32" t="s">
        <v>36</v>
      </c>
      <c r="F206" s="32">
        <v>630</v>
      </c>
      <c r="G206" s="31">
        <f>40003+1044</f>
        <v>41047</v>
      </c>
      <c r="H206" s="31">
        <f>G206</f>
        <v>41047</v>
      </c>
    </row>
    <row r="207" spans="1:8" s="16" customFormat="1" ht="83.25" customHeight="1">
      <c r="A207" s="25"/>
      <c r="B207" s="28" t="s">
        <v>182</v>
      </c>
      <c r="C207" s="29" t="s">
        <v>183</v>
      </c>
      <c r="D207" s="32" t="s">
        <v>14</v>
      </c>
      <c r="E207" s="32" t="s">
        <v>36</v>
      </c>
      <c r="F207" s="32"/>
      <c r="G207" s="31">
        <f>G211+G212+G209</f>
        <v>53280.00000000001</v>
      </c>
      <c r="H207" s="31">
        <f>H211+H212+H209</f>
        <v>53280.00000000001</v>
      </c>
    </row>
    <row r="208" spans="1:8" s="16" customFormat="1" ht="21" customHeight="1">
      <c r="A208" s="25"/>
      <c r="B208" s="28" t="s">
        <v>69</v>
      </c>
      <c r="C208" s="29" t="s">
        <v>183</v>
      </c>
      <c r="D208" s="32" t="s">
        <v>14</v>
      </c>
      <c r="E208" s="32" t="s">
        <v>36</v>
      </c>
      <c r="F208" s="32">
        <v>200</v>
      </c>
      <c r="G208" s="31">
        <f>G209</f>
        <v>2498.3</v>
      </c>
      <c r="H208" s="31">
        <f>H209</f>
        <v>2498.3</v>
      </c>
    </row>
    <row r="209" spans="1:8" s="16" customFormat="1" ht="36" customHeight="1">
      <c r="A209" s="25"/>
      <c r="B209" s="28" t="s">
        <v>77</v>
      </c>
      <c r="C209" s="29" t="s">
        <v>183</v>
      </c>
      <c r="D209" s="32" t="s">
        <v>14</v>
      </c>
      <c r="E209" s="32" t="s">
        <v>36</v>
      </c>
      <c r="F209" s="32">
        <v>240</v>
      </c>
      <c r="G209" s="31">
        <v>2498.3</v>
      </c>
      <c r="H209" s="31">
        <f>G209</f>
        <v>2498.3</v>
      </c>
    </row>
    <row r="210" spans="1:8" s="16" customFormat="1" ht="31.5" customHeight="1">
      <c r="A210" s="25"/>
      <c r="B210" s="28" t="s">
        <v>67</v>
      </c>
      <c r="C210" s="29" t="s">
        <v>183</v>
      </c>
      <c r="D210" s="32" t="s">
        <v>14</v>
      </c>
      <c r="E210" s="32" t="s">
        <v>36</v>
      </c>
      <c r="F210" s="32" t="s">
        <v>66</v>
      </c>
      <c r="G210" s="31">
        <f>G211</f>
        <v>50152.4</v>
      </c>
      <c r="H210" s="31">
        <f>H211</f>
        <v>50152.4</v>
      </c>
    </row>
    <row r="211" spans="1:8" s="16" customFormat="1" ht="21" customHeight="1">
      <c r="A211" s="25"/>
      <c r="B211" s="28" t="s">
        <v>79</v>
      </c>
      <c r="C211" s="29" t="s">
        <v>183</v>
      </c>
      <c r="D211" s="32" t="s">
        <v>14</v>
      </c>
      <c r="E211" s="32" t="s">
        <v>36</v>
      </c>
      <c r="F211" s="32" t="s">
        <v>78</v>
      </c>
      <c r="G211" s="31">
        <v>50152.4</v>
      </c>
      <c r="H211" s="31">
        <f>G211</f>
        <v>50152.4</v>
      </c>
    </row>
    <row r="212" spans="1:8" s="16" customFormat="1" ht="32.25" customHeight="1">
      <c r="A212" s="25"/>
      <c r="B212" s="28" t="s">
        <v>180</v>
      </c>
      <c r="C212" s="29" t="s">
        <v>183</v>
      </c>
      <c r="D212" s="32" t="s">
        <v>14</v>
      </c>
      <c r="E212" s="32" t="s">
        <v>36</v>
      </c>
      <c r="F212" s="32" t="s">
        <v>181</v>
      </c>
      <c r="G212" s="31">
        <v>629.3</v>
      </c>
      <c r="H212" s="31">
        <f>G212</f>
        <v>629.3</v>
      </c>
    </row>
    <row r="213" spans="1:8" s="16" customFormat="1" ht="65.25" customHeight="1">
      <c r="A213" s="25"/>
      <c r="B213" s="28" t="s">
        <v>184</v>
      </c>
      <c r="C213" s="29" t="s">
        <v>185</v>
      </c>
      <c r="D213" s="32" t="s">
        <v>14</v>
      </c>
      <c r="E213" s="32" t="s">
        <v>36</v>
      </c>
      <c r="F213" s="32"/>
      <c r="G213" s="31">
        <f>G217+G215</f>
        <v>1083</v>
      </c>
      <c r="H213" s="31">
        <f>H217+H215</f>
        <v>1083</v>
      </c>
    </row>
    <row r="214" spans="1:8" s="16" customFormat="1" ht="21" customHeight="1">
      <c r="A214" s="25"/>
      <c r="B214" s="28" t="s">
        <v>69</v>
      </c>
      <c r="C214" s="29" t="s">
        <v>185</v>
      </c>
      <c r="D214" s="32" t="s">
        <v>14</v>
      </c>
      <c r="E214" s="32" t="s">
        <v>36</v>
      </c>
      <c r="F214" s="32" t="s">
        <v>68</v>
      </c>
      <c r="G214" s="31">
        <f>G215</f>
        <v>348.3</v>
      </c>
      <c r="H214" s="31">
        <f>H215</f>
        <v>348.3</v>
      </c>
    </row>
    <row r="215" spans="1:8" s="16" customFormat="1" ht="33.75" customHeight="1">
      <c r="A215" s="25"/>
      <c r="B215" s="28" t="s">
        <v>77</v>
      </c>
      <c r="C215" s="29" t="s">
        <v>185</v>
      </c>
      <c r="D215" s="32" t="s">
        <v>14</v>
      </c>
      <c r="E215" s="32" t="s">
        <v>36</v>
      </c>
      <c r="F215" s="32" t="s">
        <v>76</v>
      </c>
      <c r="G215" s="31">
        <v>348.3</v>
      </c>
      <c r="H215" s="31">
        <f>G215</f>
        <v>348.3</v>
      </c>
    </row>
    <row r="216" spans="1:8" s="16" customFormat="1" ht="35.25" customHeight="1">
      <c r="A216" s="25"/>
      <c r="B216" s="28" t="s">
        <v>67</v>
      </c>
      <c r="C216" s="29" t="s">
        <v>185</v>
      </c>
      <c r="D216" s="32" t="s">
        <v>14</v>
      </c>
      <c r="E216" s="32" t="s">
        <v>36</v>
      </c>
      <c r="F216" s="32" t="s">
        <v>66</v>
      </c>
      <c r="G216" s="31">
        <f>G217</f>
        <v>734.7</v>
      </c>
      <c r="H216" s="31">
        <f>H217</f>
        <v>734.7</v>
      </c>
    </row>
    <row r="217" spans="1:8" s="16" customFormat="1" ht="21" customHeight="1">
      <c r="A217" s="25"/>
      <c r="B217" s="28" t="s">
        <v>79</v>
      </c>
      <c r="C217" s="29" t="s">
        <v>185</v>
      </c>
      <c r="D217" s="32" t="s">
        <v>14</v>
      </c>
      <c r="E217" s="32" t="s">
        <v>36</v>
      </c>
      <c r="F217" s="32" t="s">
        <v>78</v>
      </c>
      <c r="G217" s="31">
        <v>734.7</v>
      </c>
      <c r="H217" s="31">
        <f>G217</f>
        <v>734.7</v>
      </c>
    </row>
    <row r="218" spans="1:8" s="16" customFormat="1" ht="84" customHeight="1">
      <c r="A218" s="25"/>
      <c r="B218" s="28" t="s">
        <v>186</v>
      </c>
      <c r="C218" s="29" t="s">
        <v>187</v>
      </c>
      <c r="D218" s="32" t="s">
        <v>14</v>
      </c>
      <c r="E218" s="32" t="s">
        <v>36</v>
      </c>
      <c r="F218" s="32"/>
      <c r="G218" s="31">
        <f>G220+G221</f>
        <v>16075</v>
      </c>
      <c r="H218" s="31">
        <f>H220+H221</f>
        <v>16075</v>
      </c>
    </row>
    <row r="219" spans="1:8" s="16" customFormat="1" ht="21" customHeight="1">
      <c r="A219" s="25"/>
      <c r="B219" s="28" t="s">
        <v>69</v>
      </c>
      <c r="C219" s="29" t="s">
        <v>187</v>
      </c>
      <c r="D219" s="32" t="s">
        <v>14</v>
      </c>
      <c r="E219" s="32" t="s">
        <v>36</v>
      </c>
      <c r="F219" s="32" t="s">
        <v>68</v>
      </c>
      <c r="G219" s="31">
        <f>G220</f>
        <v>1708.5</v>
      </c>
      <c r="H219" s="31">
        <f>H220</f>
        <v>1708.5</v>
      </c>
    </row>
    <row r="220" spans="1:8" s="16" customFormat="1" ht="31.5" customHeight="1">
      <c r="A220" s="25"/>
      <c r="B220" s="28" t="s">
        <v>77</v>
      </c>
      <c r="C220" s="29" t="s">
        <v>187</v>
      </c>
      <c r="D220" s="32" t="s">
        <v>14</v>
      </c>
      <c r="E220" s="32" t="s">
        <v>36</v>
      </c>
      <c r="F220" s="32" t="s">
        <v>76</v>
      </c>
      <c r="G220" s="31">
        <v>1708.5</v>
      </c>
      <c r="H220" s="31">
        <f>G220</f>
        <v>1708.5</v>
      </c>
    </row>
    <row r="221" spans="1:8" s="16" customFormat="1" ht="38.25" customHeight="1">
      <c r="A221" s="25"/>
      <c r="B221" s="28" t="s">
        <v>67</v>
      </c>
      <c r="C221" s="29" t="s">
        <v>187</v>
      </c>
      <c r="D221" s="32" t="s">
        <v>14</v>
      </c>
      <c r="E221" s="32" t="s">
        <v>36</v>
      </c>
      <c r="F221" s="32" t="s">
        <v>66</v>
      </c>
      <c r="G221" s="31">
        <f>G222+G223</f>
        <v>14366.5</v>
      </c>
      <c r="H221" s="31">
        <f>H222+H223</f>
        <v>14366.5</v>
      </c>
    </row>
    <row r="222" spans="1:8" s="16" customFormat="1" ht="23.25" customHeight="1">
      <c r="A222" s="25"/>
      <c r="B222" s="28" t="s">
        <v>79</v>
      </c>
      <c r="C222" s="29" t="s">
        <v>187</v>
      </c>
      <c r="D222" s="32" t="s">
        <v>14</v>
      </c>
      <c r="E222" s="32" t="s">
        <v>36</v>
      </c>
      <c r="F222" s="32" t="s">
        <v>78</v>
      </c>
      <c r="G222" s="31">
        <v>4140.4</v>
      </c>
      <c r="H222" s="31">
        <f>G222</f>
        <v>4140.4</v>
      </c>
    </row>
    <row r="223" spans="1:8" s="16" customFormat="1" ht="38.25" customHeight="1">
      <c r="A223" s="25"/>
      <c r="B223" s="28" t="s">
        <v>180</v>
      </c>
      <c r="C223" s="29" t="s">
        <v>187</v>
      </c>
      <c r="D223" s="32" t="s">
        <v>14</v>
      </c>
      <c r="E223" s="32" t="s">
        <v>36</v>
      </c>
      <c r="F223" s="32" t="s">
        <v>181</v>
      </c>
      <c r="G223" s="31">
        <v>10226.1</v>
      </c>
      <c r="H223" s="31">
        <f>G223</f>
        <v>10226.1</v>
      </c>
    </row>
    <row r="224" spans="1:8" s="16" customFormat="1" ht="62.25" customHeight="1">
      <c r="A224" s="25"/>
      <c r="B224" s="28" t="s">
        <v>188</v>
      </c>
      <c r="C224" s="29" t="s">
        <v>189</v>
      </c>
      <c r="D224" s="32" t="s">
        <v>14</v>
      </c>
      <c r="E224" s="32" t="s">
        <v>36</v>
      </c>
      <c r="F224" s="32"/>
      <c r="G224" s="31">
        <f>G226+G228</f>
        <v>13335</v>
      </c>
      <c r="H224" s="31">
        <f>H226+H228</f>
        <v>13335</v>
      </c>
    </row>
    <row r="225" spans="1:8" s="16" customFormat="1" ht="84" customHeight="1">
      <c r="A225" s="25"/>
      <c r="B225" s="28" t="s">
        <v>82</v>
      </c>
      <c r="C225" s="29" t="s">
        <v>189</v>
      </c>
      <c r="D225" s="32" t="s">
        <v>14</v>
      </c>
      <c r="E225" s="32" t="s">
        <v>36</v>
      </c>
      <c r="F225" s="32" t="s">
        <v>80</v>
      </c>
      <c r="G225" s="31">
        <f>G226</f>
        <v>1119.5</v>
      </c>
      <c r="H225" s="31">
        <f>H226</f>
        <v>1119.5</v>
      </c>
    </row>
    <row r="226" spans="1:8" s="16" customFormat="1" ht="20.25" customHeight="1">
      <c r="A226" s="28"/>
      <c r="B226" s="28" t="s">
        <v>126</v>
      </c>
      <c r="C226" s="29" t="s">
        <v>189</v>
      </c>
      <c r="D226" s="32" t="s">
        <v>14</v>
      </c>
      <c r="E226" s="32" t="s">
        <v>36</v>
      </c>
      <c r="F226" s="32" t="s">
        <v>127</v>
      </c>
      <c r="G226" s="31">
        <v>1119.5</v>
      </c>
      <c r="H226" s="31">
        <f>G226</f>
        <v>1119.5</v>
      </c>
    </row>
    <row r="227" spans="1:8" s="16" customFormat="1" ht="33" customHeight="1">
      <c r="A227" s="28"/>
      <c r="B227" s="28" t="s">
        <v>67</v>
      </c>
      <c r="C227" s="29" t="s">
        <v>189</v>
      </c>
      <c r="D227" s="32" t="s">
        <v>14</v>
      </c>
      <c r="E227" s="32" t="s">
        <v>36</v>
      </c>
      <c r="F227" s="32" t="s">
        <v>66</v>
      </c>
      <c r="G227" s="31">
        <f>G228</f>
        <v>12215.5</v>
      </c>
      <c r="H227" s="31">
        <f>H228</f>
        <v>12215.5</v>
      </c>
    </row>
    <row r="228" spans="1:8" s="16" customFormat="1" ht="22.5" customHeight="1">
      <c r="A228" s="28"/>
      <c r="B228" s="28" t="s">
        <v>79</v>
      </c>
      <c r="C228" s="29" t="s">
        <v>189</v>
      </c>
      <c r="D228" s="32" t="s">
        <v>14</v>
      </c>
      <c r="E228" s="32" t="s">
        <v>36</v>
      </c>
      <c r="F228" s="32" t="s">
        <v>78</v>
      </c>
      <c r="G228" s="31">
        <v>12215.5</v>
      </c>
      <c r="H228" s="31">
        <f>G228</f>
        <v>12215.5</v>
      </c>
    </row>
    <row r="229" spans="1:8" s="16" customFormat="1" ht="73.5" customHeight="1">
      <c r="A229" s="28"/>
      <c r="B229" s="28" t="s">
        <v>254</v>
      </c>
      <c r="C229" s="29" t="s">
        <v>189</v>
      </c>
      <c r="D229" s="32" t="s">
        <v>15</v>
      </c>
      <c r="E229" s="32" t="s">
        <v>10</v>
      </c>
      <c r="F229" s="32">
        <f>F230</f>
        <v>400</v>
      </c>
      <c r="G229" s="31">
        <f>G230</f>
        <v>38581</v>
      </c>
      <c r="H229" s="31">
        <f>H230</f>
        <v>38581</v>
      </c>
    </row>
    <row r="230" spans="1:8" s="16" customFormat="1" ht="42" customHeight="1">
      <c r="A230" s="28"/>
      <c r="B230" s="28" t="s">
        <v>255</v>
      </c>
      <c r="C230" s="29" t="s">
        <v>189</v>
      </c>
      <c r="D230" s="32" t="s">
        <v>15</v>
      </c>
      <c r="E230" s="32" t="s">
        <v>10</v>
      </c>
      <c r="F230" s="32">
        <v>400</v>
      </c>
      <c r="G230" s="31">
        <f>G231</f>
        <v>38581</v>
      </c>
      <c r="H230" s="31">
        <f>H231</f>
        <v>38581</v>
      </c>
    </row>
    <row r="231" spans="1:8" s="16" customFormat="1" ht="21.75" customHeight="1">
      <c r="A231" s="28"/>
      <c r="B231" s="28" t="s">
        <v>256</v>
      </c>
      <c r="C231" s="29" t="s">
        <v>189</v>
      </c>
      <c r="D231" s="32" t="s">
        <v>15</v>
      </c>
      <c r="E231" s="32" t="s">
        <v>10</v>
      </c>
      <c r="F231" s="32">
        <v>410</v>
      </c>
      <c r="G231" s="31">
        <v>38581</v>
      </c>
      <c r="H231" s="31">
        <v>38581</v>
      </c>
    </row>
    <row r="232" spans="1:8" s="16" customFormat="1" ht="51" customHeight="1">
      <c r="A232" s="28"/>
      <c r="B232" s="28" t="s">
        <v>313</v>
      </c>
      <c r="C232" s="29" t="s">
        <v>314</v>
      </c>
      <c r="D232" s="32" t="s">
        <v>14</v>
      </c>
      <c r="E232" s="32" t="s">
        <v>36</v>
      </c>
      <c r="F232" s="78"/>
      <c r="G232" s="31">
        <f>G233</f>
        <v>1350</v>
      </c>
      <c r="H232" s="31">
        <f>H233</f>
        <v>1350</v>
      </c>
    </row>
    <row r="233" spans="1:8" s="16" customFormat="1" ht="32.25" customHeight="1">
      <c r="A233" s="28"/>
      <c r="B233" s="28" t="s">
        <v>67</v>
      </c>
      <c r="C233" s="29" t="s">
        <v>314</v>
      </c>
      <c r="D233" s="32" t="s">
        <v>14</v>
      </c>
      <c r="E233" s="32" t="s">
        <v>36</v>
      </c>
      <c r="F233" s="32" t="s">
        <v>66</v>
      </c>
      <c r="G233" s="31">
        <f>G234</f>
        <v>1350</v>
      </c>
      <c r="H233" s="31">
        <f>H234</f>
        <v>1350</v>
      </c>
    </row>
    <row r="234" spans="1:8" s="16" customFormat="1" ht="21.75" customHeight="1">
      <c r="A234" s="28"/>
      <c r="B234" s="28" t="s">
        <v>79</v>
      </c>
      <c r="C234" s="29" t="s">
        <v>314</v>
      </c>
      <c r="D234" s="32" t="s">
        <v>14</v>
      </c>
      <c r="E234" s="32" t="s">
        <v>36</v>
      </c>
      <c r="F234" s="32" t="s">
        <v>78</v>
      </c>
      <c r="G234" s="31">
        <f>1350</f>
        <v>1350</v>
      </c>
      <c r="H234" s="31">
        <f>1350</f>
        <v>1350</v>
      </c>
    </row>
    <row r="235" spans="1:8" s="16" customFormat="1" ht="51" customHeight="1">
      <c r="A235" s="28"/>
      <c r="B235" s="28" t="s">
        <v>283</v>
      </c>
      <c r="C235" s="29" t="s">
        <v>284</v>
      </c>
      <c r="D235" s="32" t="s">
        <v>14</v>
      </c>
      <c r="E235" s="32" t="s">
        <v>36</v>
      </c>
      <c r="F235" s="68"/>
      <c r="G235" s="31">
        <f>G238+G236</f>
        <v>1120</v>
      </c>
      <c r="H235" s="31">
        <f>H238+H236</f>
        <v>1120</v>
      </c>
    </row>
    <row r="236" spans="1:8" s="16" customFormat="1" ht="27" customHeight="1">
      <c r="A236" s="28"/>
      <c r="B236" s="28" t="s">
        <v>69</v>
      </c>
      <c r="C236" s="29" t="s">
        <v>284</v>
      </c>
      <c r="D236" s="32" t="s">
        <v>14</v>
      </c>
      <c r="E236" s="32" t="s">
        <v>36</v>
      </c>
      <c r="F236" s="32">
        <v>200</v>
      </c>
      <c r="G236" s="31">
        <f>G237</f>
        <v>216.5</v>
      </c>
      <c r="H236" s="31">
        <f>H237</f>
        <v>216.5</v>
      </c>
    </row>
    <row r="237" spans="1:8" s="16" customFormat="1" ht="36" customHeight="1">
      <c r="A237" s="28"/>
      <c r="B237" s="28" t="s">
        <v>77</v>
      </c>
      <c r="C237" s="29" t="s">
        <v>284</v>
      </c>
      <c r="D237" s="32" t="s">
        <v>14</v>
      </c>
      <c r="E237" s="32" t="s">
        <v>36</v>
      </c>
      <c r="F237" s="32">
        <v>240</v>
      </c>
      <c r="G237" s="31">
        <f>216.5</f>
        <v>216.5</v>
      </c>
      <c r="H237" s="31">
        <f>216.5</f>
        <v>216.5</v>
      </c>
    </row>
    <row r="238" spans="1:8" s="16" customFormat="1" ht="38.25" customHeight="1">
      <c r="A238" s="28"/>
      <c r="B238" s="28" t="s">
        <v>67</v>
      </c>
      <c r="C238" s="29" t="s">
        <v>284</v>
      </c>
      <c r="D238" s="32" t="s">
        <v>14</v>
      </c>
      <c r="E238" s="32" t="s">
        <v>36</v>
      </c>
      <c r="F238" s="32" t="s">
        <v>66</v>
      </c>
      <c r="G238" s="31">
        <f>G239</f>
        <v>903.5</v>
      </c>
      <c r="H238" s="31">
        <f>H239</f>
        <v>903.5</v>
      </c>
    </row>
    <row r="239" spans="1:8" s="16" customFormat="1" ht="24" customHeight="1">
      <c r="A239" s="28"/>
      <c r="B239" s="28" t="s">
        <v>79</v>
      </c>
      <c r="C239" s="29" t="s">
        <v>284</v>
      </c>
      <c r="D239" s="32" t="s">
        <v>14</v>
      </c>
      <c r="E239" s="32" t="s">
        <v>36</v>
      </c>
      <c r="F239" s="32" t="s">
        <v>78</v>
      </c>
      <c r="G239" s="31">
        <f>1120-216.5</f>
        <v>903.5</v>
      </c>
      <c r="H239" s="31">
        <f>1120-216.5</f>
        <v>903.5</v>
      </c>
    </row>
    <row r="240" spans="1:8" s="16" customFormat="1" ht="33.75" customHeight="1">
      <c r="A240" s="28"/>
      <c r="B240" s="28" t="s">
        <v>278</v>
      </c>
      <c r="C240" s="29" t="s">
        <v>279</v>
      </c>
      <c r="D240" s="32" t="s">
        <v>14</v>
      </c>
      <c r="E240" s="32" t="s">
        <v>36</v>
      </c>
      <c r="F240" s="32"/>
      <c r="G240" s="31">
        <f>G243+G241</f>
        <v>1253</v>
      </c>
      <c r="H240" s="31">
        <f>H243+H241</f>
        <v>1253</v>
      </c>
    </row>
    <row r="241" spans="1:8" s="16" customFormat="1" ht="33.75" customHeight="1">
      <c r="A241" s="28"/>
      <c r="B241" s="28" t="s">
        <v>69</v>
      </c>
      <c r="C241" s="29" t="s">
        <v>279</v>
      </c>
      <c r="D241" s="32" t="s">
        <v>14</v>
      </c>
      <c r="E241" s="32" t="s">
        <v>36</v>
      </c>
      <c r="F241" s="32">
        <v>200</v>
      </c>
      <c r="G241" s="31">
        <f>G242</f>
        <v>244.6</v>
      </c>
      <c r="H241" s="31">
        <f>H242</f>
        <v>244.6</v>
      </c>
    </row>
    <row r="242" spans="1:8" s="16" customFormat="1" ht="33.75" customHeight="1">
      <c r="A242" s="28"/>
      <c r="B242" s="28" t="s">
        <v>77</v>
      </c>
      <c r="C242" s="29" t="s">
        <v>279</v>
      </c>
      <c r="D242" s="32" t="s">
        <v>14</v>
      </c>
      <c r="E242" s="32" t="s">
        <v>36</v>
      </c>
      <c r="F242" s="32">
        <v>240</v>
      </c>
      <c r="G242" s="31">
        <v>244.6</v>
      </c>
      <c r="H242" s="31">
        <v>244.6</v>
      </c>
    </row>
    <row r="243" spans="1:8" s="16" customFormat="1" ht="35.25" customHeight="1">
      <c r="A243" s="28"/>
      <c r="B243" s="28" t="s">
        <v>67</v>
      </c>
      <c r="C243" s="29" t="s">
        <v>279</v>
      </c>
      <c r="D243" s="32" t="s">
        <v>14</v>
      </c>
      <c r="E243" s="32" t="s">
        <v>36</v>
      </c>
      <c r="F243" s="32" t="s">
        <v>66</v>
      </c>
      <c r="G243" s="31">
        <f>G244</f>
        <v>1008.4</v>
      </c>
      <c r="H243" s="31">
        <f>H244</f>
        <v>1008.4</v>
      </c>
    </row>
    <row r="244" spans="1:8" s="16" customFormat="1" ht="21.75" customHeight="1">
      <c r="A244" s="28"/>
      <c r="B244" s="28" t="s">
        <v>79</v>
      </c>
      <c r="C244" s="29" t="s">
        <v>279</v>
      </c>
      <c r="D244" s="32" t="s">
        <v>14</v>
      </c>
      <c r="E244" s="32" t="s">
        <v>36</v>
      </c>
      <c r="F244" s="32" t="s">
        <v>78</v>
      </c>
      <c r="G244" s="31">
        <f>1253-244.6</f>
        <v>1008.4</v>
      </c>
      <c r="H244" s="31">
        <f>1253-244.6</f>
        <v>1008.4</v>
      </c>
    </row>
    <row r="245" spans="1:8" s="16" customFormat="1" ht="87" customHeight="1">
      <c r="A245" s="28"/>
      <c r="B245" s="28" t="s">
        <v>285</v>
      </c>
      <c r="C245" s="29" t="s">
        <v>286</v>
      </c>
      <c r="D245" s="32" t="s">
        <v>14</v>
      </c>
      <c r="E245" s="32" t="s">
        <v>36</v>
      </c>
      <c r="F245" s="32"/>
      <c r="G245" s="31">
        <f>G246</f>
        <v>20218</v>
      </c>
      <c r="H245" s="31">
        <f>H246</f>
        <v>20218</v>
      </c>
    </row>
    <row r="246" spans="1:8" s="16" customFormat="1" ht="31.5" customHeight="1">
      <c r="A246" s="28"/>
      <c r="B246" s="28" t="s">
        <v>67</v>
      </c>
      <c r="C246" s="29" t="s">
        <v>286</v>
      </c>
      <c r="D246" s="32" t="s">
        <v>14</v>
      </c>
      <c r="E246" s="32" t="s">
        <v>36</v>
      </c>
      <c r="F246" s="32" t="s">
        <v>66</v>
      </c>
      <c r="G246" s="31">
        <f>G247</f>
        <v>20218</v>
      </c>
      <c r="H246" s="31">
        <f>H247</f>
        <v>20218</v>
      </c>
    </row>
    <row r="247" spans="1:8" s="16" customFormat="1" ht="21.75" customHeight="1">
      <c r="A247" s="28"/>
      <c r="B247" s="28" t="s">
        <v>79</v>
      </c>
      <c r="C247" s="29" t="s">
        <v>286</v>
      </c>
      <c r="D247" s="32" t="s">
        <v>14</v>
      </c>
      <c r="E247" s="32" t="s">
        <v>36</v>
      </c>
      <c r="F247" s="32" t="s">
        <v>78</v>
      </c>
      <c r="G247" s="31">
        <f>20218</f>
        <v>20218</v>
      </c>
      <c r="H247" s="31">
        <f>20218</f>
        <v>20218</v>
      </c>
    </row>
    <row r="248" spans="1:8" s="16" customFormat="1" ht="80.25" customHeight="1">
      <c r="A248" s="28"/>
      <c r="B248" s="28" t="s">
        <v>258</v>
      </c>
      <c r="C248" s="29" t="s">
        <v>259</v>
      </c>
      <c r="D248" s="32" t="s">
        <v>15</v>
      </c>
      <c r="E248" s="32" t="s">
        <v>10</v>
      </c>
      <c r="F248" s="32">
        <f>F249</f>
        <v>400</v>
      </c>
      <c r="G248" s="31">
        <f>G249</f>
        <v>584.6</v>
      </c>
      <c r="H248" s="31"/>
    </row>
    <row r="249" spans="1:8" s="16" customFormat="1" ht="42.75" customHeight="1">
      <c r="A249" s="28"/>
      <c r="B249" s="28" t="s">
        <v>255</v>
      </c>
      <c r="C249" s="29" t="s">
        <v>259</v>
      </c>
      <c r="D249" s="32" t="s">
        <v>15</v>
      </c>
      <c r="E249" s="32" t="s">
        <v>10</v>
      </c>
      <c r="F249" s="32">
        <v>400</v>
      </c>
      <c r="G249" s="31">
        <f>G250</f>
        <v>584.6</v>
      </c>
      <c r="H249" s="31"/>
    </row>
    <row r="250" spans="1:8" s="16" customFormat="1" ht="22.5" customHeight="1">
      <c r="A250" s="28"/>
      <c r="B250" s="28" t="s">
        <v>256</v>
      </c>
      <c r="C250" s="29" t="s">
        <v>259</v>
      </c>
      <c r="D250" s="32" t="s">
        <v>15</v>
      </c>
      <c r="E250" s="32" t="s">
        <v>10</v>
      </c>
      <c r="F250" s="32" t="s">
        <v>257</v>
      </c>
      <c r="G250" s="31">
        <v>584.6</v>
      </c>
      <c r="H250" s="31"/>
    </row>
    <row r="251" spans="1:8" s="16" customFormat="1" ht="27.75" customHeight="1">
      <c r="A251" s="28"/>
      <c r="B251" s="70" t="s">
        <v>190</v>
      </c>
      <c r="C251" s="29" t="s">
        <v>175</v>
      </c>
      <c r="D251" s="32" t="s">
        <v>14</v>
      </c>
      <c r="E251" s="32" t="s">
        <v>36</v>
      </c>
      <c r="F251" s="32"/>
      <c r="G251" s="31">
        <f>G252</f>
        <v>226820.00999999992</v>
      </c>
      <c r="H251" s="31"/>
    </row>
    <row r="252" spans="1:8" s="16" customFormat="1" ht="24" customHeight="1">
      <c r="A252" s="28"/>
      <c r="B252" s="28" t="s">
        <v>38</v>
      </c>
      <c r="C252" s="29" t="s">
        <v>175</v>
      </c>
      <c r="D252" s="32" t="s">
        <v>14</v>
      </c>
      <c r="E252" s="32" t="s">
        <v>36</v>
      </c>
      <c r="F252" s="32"/>
      <c r="G252" s="31">
        <f>G253+G275+G278+G283+G288+G291+G294+G297+G300+G303</f>
        <v>226820.00999999992</v>
      </c>
      <c r="H252" s="31"/>
    </row>
    <row r="253" spans="1:8" s="16" customFormat="1" ht="24" customHeight="1">
      <c r="A253" s="28"/>
      <c r="B253" s="28" t="s">
        <v>191</v>
      </c>
      <c r="C253" s="29" t="s">
        <v>175</v>
      </c>
      <c r="D253" s="32" t="s">
        <v>14</v>
      </c>
      <c r="E253" s="32" t="s">
        <v>36</v>
      </c>
      <c r="F253" s="32"/>
      <c r="G253" s="31">
        <f>G254+G257+G260+G263+G266+G269+G272</f>
        <v>29918.9</v>
      </c>
      <c r="H253" s="31"/>
    </row>
    <row r="254" spans="1:8" s="16" customFormat="1" ht="32.25" customHeight="1">
      <c r="A254" s="28"/>
      <c r="B254" s="28" t="s">
        <v>191</v>
      </c>
      <c r="C254" s="29" t="s">
        <v>192</v>
      </c>
      <c r="D254" s="32" t="s">
        <v>14</v>
      </c>
      <c r="E254" s="32" t="s">
        <v>36</v>
      </c>
      <c r="F254" s="32"/>
      <c r="G254" s="31">
        <f>G255</f>
        <v>1034.2</v>
      </c>
      <c r="H254" s="31"/>
    </row>
    <row r="255" spans="1:8" s="16" customFormat="1" ht="78.75">
      <c r="A255" s="28"/>
      <c r="B255" s="28" t="s">
        <v>82</v>
      </c>
      <c r="C255" s="29" t="s">
        <v>192</v>
      </c>
      <c r="D255" s="32" t="s">
        <v>14</v>
      </c>
      <c r="E255" s="32" t="s">
        <v>36</v>
      </c>
      <c r="F255" s="32" t="s">
        <v>80</v>
      </c>
      <c r="G255" s="31">
        <f>G256</f>
        <v>1034.2</v>
      </c>
      <c r="H255" s="31"/>
    </row>
    <row r="256" spans="1:8" s="16" customFormat="1" ht="27" customHeight="1">
      <c r="A256" s="28"/>
      <c r="B256" s="28" t="s">
        <v>126</v>
      </c>
      <c r="C256" s="29" t="s">
        <v>192</v>
      </c>
      <c r="D256" s="32" t="s">
        <v>14</v>
      </c>
      <c r="E256" s="32" t="s">
        <v>36</v>
      </c>
      <c r="F256" s="32" t="s">
        <v>127</v>
      </c>
      <c r="G256" s="31">
        <v>1034.2</v>
      </c>
      <c r="H256" s="31"/>
    </row>
    <row r="257" spans="1:8" s="16" customFormat="1" ht="27" customHeight="1">
      <c r="A257" s="28"/>
      <c r="B257" s="28" t="s">
        <v>191</v>
      </c>
      <c r="C257" s="29" t="s">
        <v>192</v>
      </c>
      <c r="D257" s="32" t="s">
        <v>14</v>
      </c>
      <c r="E257" s="32" t="s">
        <v>36</v>
      </c>
      <c r="F257" s="32"/>
      <c r="G257" s="31">
        <f>G258</f>
        <v>24137.600000000002</v>
      </c>
      <c r="H257" s="31"/>
    </row>
    <row r="258" spans="1:8" s="16" customFormat="1" ht="24" customHeight="1">
      <c r="A258" s="28"/>
      <c r="B258" s="28" t="s">
        <v>69</v>
      </c>
      <c r="C258" s="29" t="s">
        <v>192</v>
      </c>
      <c r="D258" s="32" t="s">
        <v>14</v>
      </c>
      <c r="E258" s="32" t="s">
        <v>36</v>
      </c>
      <c r="F258" s="32">
        <v>200</v>
      </c>
      <c r="G258" s="31">
        <f>G259</f>
        <v>24137.600000000002</v>
      </c>
      <c r="H258" s="31"/>
    </row>
    <row r="259" spans="1:8" s="16" customFormat="1" ht="31.5">
      <c r="A259" s="28"/>
      <c r="B259" s="28" t="s">
        <v>77</v>
      </c>
      <c r="C259" s="29" t="s">
        <v>192</v>
      </c>
      <c r="D259" s="32" t="s">
        <v>14</v>
      </c>
      <c r="E259" s="32" t="s">
        <v>36</v>
      </c>
      <c r="F259" s="32">
        <v>240</v>
      </c>
      <c r="G259" s="31">
        <f>24078.5-23.6+82.7</f>
        <v>24137.600000000002</v>
      </c>
      <c r="H259" s="31"/>
    </row>
    <row r="260" spans="1:8" s="16" customFormat="1" ht="24.75" customHeight="1">
      <c r="A260" s="28"/>
      <c r="B260" s="28" t="s">
        <v>191</v>
      </c>
      <c r="C260" s="29" t="s">
        <v>192</v>
      </c>
      <c r="D260" s="32" t="s">
        <v>14</v>
      </c>
      <c r="E260" s="32" t="s">
        <v>36</v>
      </c>
      <c r="F260" s="32"/>
      <c r="G260" s="31">
        <f>G261</f>
        <v>1653.2</v>
      </c>
      <c r="H260" s="31"/>
    </row>
    <row r="261" spans="1:8" s="16" customFormat="1" ht="24" customHeight="1">
      <c r="A261" s="28"/>
      <c r="B261" s="28" t="s">
        <v>121</v>
      </c>
      <c r="C261" s="29" t="s">
        <v>192</v>
      </c>
      <c r="D261" s="32" t="s">
        <v>14</v>
      </c>
      <c r="E261" s="32" t="s">
        <v>36</v>
      </c>
      <c r="F261" s="32">
        <v>800</v>
      </c>
      <c r="G261" s="31">
        <f>G262</f>
        <v>1653.2</v>
      </c>
      <c r="H261" s="31"/>
    </row>
    <row r="262" spans="1:8" s="16" customFormat="1" ht="21" customHeight="1">
      <c r="A262" s="28"/>
      <c r="B262" s="28" t="s">
        <v>123</v>
      </c>
      <c r="C262" s="29" t="s">
        <v>192</v>
      </c>
      <c r="D262" s="32" t="s">
        <v>14</v>
      </c>
      <c r="E262" s="32" t="s">
        <v>36</v>
      </c>
      <c r="F262" s="32">
        <v>850</v>
      </c>
      <c r="G262" s="31">
        <f>1712.9+23-82.7</f>
        <v>1653.2</v>
      </c>
      <c r="H262" s="31"/>
    </row>
    <row r="263" spans="1:8" s="16" customFormat="1" ht="63">
      <c r="A263" s="28"/>
      <c r="B263" s="28" t="s">
        <v>193</v>
      </c>
      <c r="C263" s="29" t="s">
        <v>261</v>
      </c>
      <c r="D263" s="32" t="s">
        <v>14</v>
      </c>
      <c r="E263" s="32" t="s">
        <v>36</v>
      </c>
      <c r="F263" s="32"/>
      <c r="G263" s="31">
        <f>G264</f>
        <v>1233.5</v>
      </c>
      <c r="H263" s="31"/>
    </row>
    <row r="264" spans="1:8" s="16" customFormat="1" ht="27" customHeight="1">
      <c r="A264" s="28"/>
      <c r="B264" s="28" t="s">
        <v>69</v>
      </c>
      <c r="C264" s="29" t="s">
        <v>261</v>
      </c>
      <c r="D264" s="32" t="s">
        <v>14</v>
      </c>
      <c r="E264" s="32" t="s">
        <v>36</v>
      </c>
      <c r="F264" s="32">
        <v>200</v>
      </c>
      <c r="G264" s="31">
        <f>G265</f>
        <v>1233.5</v>
      </c>
      <c r="H264" s="31"/>
    </row>
    <row r="265" spans="1:8" s="16" customFormat="1" ht="31.5">
      <c r="A265" s="28"/>
      <c r="B265" s="28" t="s">
        <v>77</v>
      </c>
      <c r="C265" s="29" t="s">
        <v>261</v>
      </c>
      <c r="D265" s="32" t="s">
        <v>14</v>
      </c>
      <c r="E265" s="32" t="s">
        <v>36</v>
      </c>
      <c r="F265" s="32">
        <v>240</v>
      </c>
      <c r="G265" s="31">
        <v>1233.5</v>
      </c>
      <c r="H265" s="31"/>
    </row>
    <row r="266" spans="1:8" s="16" customFormat="1" ht="31.5">
      <c r="A266" s="28"/>
      <c r="B266" s="28" t="s">
        <v>195</v>
      </c>
      <c r="C266" s="29" t="s">
        <v>247</v>
      </c>
      <c r="D266" s="32" t="s">
        <v>14</v>
      </c>
      <c r="E266" s="32" t="s">
        <v>36</v>
      </c>
      <c r="F266" s="32"/>
      <c r="G266" s="31">
        <f>G267</f>
        <v>339.6</v>
      </c>
      <c r="H266" s="31"/>
    </row>
    <row r="267" spans="1:8" s="16" customFormat="1" ht="31.5">
      <c r="A267" s="28"/>
      <c r="B267" s="28" t="s">
        <v>69</v>
      </c>
      <c r="C267" s="29" t="s">
        <v>247</v>
      </c>
      <c r="D267" s="32" t="s">
        <v>14</v>
      </c>
      <c r="E267" s="32" t="s">
        <v>36</v>
      </c>
      <c r="F267" s="32" t="s">
        <v>68</v>
      </c>
      <c r="G267" s="31">
        <f>G268</f>
        <v>339.6</v>
      </c>
      <c r="H267" s="31"/>
    </row>
    <row r="268" spans="1:8" s="16" customFormat="1" ht="31.5">
      <c r="A268" s="28"/>
      <c r="B268" s="28" t="s">
        <v>77</v>
      </c>
      <c r="C268" s="29" t="s">
        <v>247</v>
      </c>
      <c r="D268" s="32" t="s">
        <v>14</v>
      </c>
      <c r="E268" s="32" t="s">
        <v>36</v>
      </c>
      <c r="F268" s="32" t="s">
        <v>76</v>
      </c>
      <c r="G268" s="31">
        <f>339+0.6</f>
        <v>339.6</v>
      </c>
      <c r="H268" s="31"/>
    </row>
    <row r="269" spans="1:8" s="16" customFormat="1" ht="31.5">
      <c r="A269" s="28"/>
      <c r="B269" s="28" t="s">
        <v>196</v>
      </c>
      <c r="C269" s="29" t="s">
        <v>248</v>
      </c>
      <c r="D269" s="32" t="s">
        <v>14</v>
      </c>
      <c r="E269" s="32" t="s">
        <v>36</v>
      </c>
      <c r="F269" s="32"/>
      <c r="G269" s="31">
        <f>G270</f>
        <v>245.8</v>
      </c>
      <c r="H269" s="31"/>
    </row>
    <row r="270" spans="1:8" s="16" customFormat="1" ht="31.5">
      <c r="A270" s="28"/>
      <c r="B270" s="28" t="s">
        <v>69</v>
      </c>
      <c r="C270" s="29" t="s">
        <v>248</v>
      </c>
      <c r="D270" s="32" t="s">
        <v>14</v>
      </c>
      <c r="E270" s="32" t="s">
        <v>36</v>
      </c>
      <c r="F270" s="32" t="s">
        <v>68</v>
      </c>
      <c r="G270" s="31">
        <f>G271</f>
        <v>245.8</v>
      </c>
      <c r="H270" s="31"/>
    </row>
    <row r="271" spans="1:8" s="16" customFormat="1" ht="31.5">
      <c r="A271" s="28"/>
      <c r="B271" s="28" t="s">
        <v>77</v>
      </c>
      <c r="C271" s="29" t="s">
        <v>248</v>
      </c>
      <c r="D271" s="32" t="s">
        <v>14</v>
      </c>
      <c r="E271" s="32" t="s">
        <v>36</v>
      </c>
      <c r="F271" s="32" t="s">
        <v>76</v>
      </c>
      <c r="G271" s="31">
        <v>245.8</v>
      </c>
      <c r="H271" s="31"/>
    </row>
    <row r="272" spans="1:8" s="16" customFormat="1" ht="27.75" customHeight="1">
      <c r="A272" s="28"/>
      <c r="B272" s="28" t="s">
        <v>197</v>
      </c>
      <c r="C272" s="29" t="s">
        <v>275</v>
      </c>
      <c r="D272" s="32" t="s">
        <v>14</v>
      </c>
      <c r="E272" s="32" t="s">
        <v>36</v>
      </c>
      <c r="F272" s="32"/>
      <c r="G272" s="31">
        <f>G273</f>
        <v>1275</v>
      </c>
      <c r="H272" s="31"/>
    </row>
    <row r="273" spans="1:8" s="16" customFormat="1" ht="22.5" customHeight="1">
      <c r="A273" s="28"/>
      <c r="B273" s="28" t="s">
        <v>69</v>
      </c>
      <c r="C273" s="29" t="s">
        <v>275</v>
      </c>
      <c r="D273" s="32" t="s">
        <v>14</v>
      </c>
      <c r="E273" s="32" t="s">
        <v>36</v>
      </c>
      <c r="F273" s="32" t="s">
        <v>68</v>
      </c>
      <c r="G273" s="31">
        <f>G274</f>
        <v>1275</v>
      </c>
      <c r="H273" s="31"/>
    </row>
    <row r="274" spans="1:8" s="16" customFormat="1" ht="31.5">
      <c r="A274" s="28"/>
      <c r="B274" s="28" t="s">
        <v>77</v>
      </c>
      <c r="C274" s="29" t="s">
        <v>275</v>
      </c>
      <c r="D274" s="32" t="s">
        <v>14</v>
      </c>
      <c r="E274" s="32" t="s">
        <v>36</v>
      </c>
      <c r="F274" s="32" t="s">
        <v>76</v>
      </c>
      <c r="G274" s="31">
        <f>1850.8-575.8</f>
        <v>1275</v>
      </c>
      <c r="H274" s="31"/>
    </row>
    <row r="275" spans="1:8" s="16" customFormat="1" ht="31.5">
      <c r="A275" s="28"/>
      <c r="B275" s="28" t="s">
        <v>198</v>
      </c>
      <c r="C275" s="29" t="s">
        <v>194</v>
      </c>
      <c r="D275" s="32" t="s">
        <v>14</v>
      </c>
      <c r="E275" s="32" t="s">
        <v>36</v>
      </c>
      <c r="F275" s="32"/>
      <c r="G275" s="31">
        <f>G276</f>
        <v>142065.39999999997</v>
      </c>
      <c r="H275" s="31"/>
    </row>
    <row r="276" spans="1:8" s="16" customFormat="1" ht="31.5">
      <c r="A276" s="28"/>
      <c r="B276" s="28" t="s">
        <v>67</v>
      </c>
      <c r="C276" s="29" t="s">
        <v>194</v>
      </c>
      <c r="D276" s="32" t="s">
        <v>14</v>
      </c>
      <c r="E276" s="32" t="s">
        <v>36</v>
      </c>
      <c r="F276" s="32" t="s">
        <v>66</v>
      </c>
      <c r="G276" s="31">
        <f>G277</f>
        <v>142065.39999999997</v>
      </c>
      <c r="H276" s="31"/>
    </row>
    <row r="277" spans="1:8" s="16" customFormat="1" ht="24.75" customHeight="1">
      <c r="A277" s="28"/>
      <c r="B277" s="28" t="s">
        <v>79</v>
      </c>
      <c r="C277" s="29" t="s">
        <v>194</v>
      </c>
      <c r="D277" s="32" t="s">
        <v>14</v>
      </c>
      <c r="E277" s="32" t="s">
        <v>36</v>
      </c>
      <c r="F277" s="32" t="s">
        <v>78</v>
      </c>
      <c r="G277" s="31">
        <f>143378.8-1000-781.2+467.8</f>
        <v>142065.39999999997</v>
      </c>
      <c r="H277" s="31"/>
    </row>
    <row r="278" spans="1:8" s="16" customFormat="1" ht="26.25" customHeight="1">
      <c r="A278" s="28"/>
      <c r="B278" s="28" t="s">
        <v>168</v>
      </c>
      <c r="C278" s="29" t="s">
        <v>199</v>
      </c>
      <c r="D278" s="32" t="s">
        <v>14</v>
      </c>
      <c r="E278" s="32" t="s">
        <v>36</v>
      </c>
      <c r="F278" s="32"/>
      <c r="G278" s="31">
        <f>G281+G279</f>
        <v>1366.11</v>
      </c>
      <c r="H278" s="31"/>
    </row>
    <row r="279" spans="1:8" s="16" customFormat="1" ht="26.25" customHeight="1">
      <c r="A279" s="28"/>
      <c r="B279" s="28" t="s">
        <v>69</v>
      </c>
      <c r="C279" s="29" t="s">
        <v>199</v>
      </c>
      <c r="D279" s="32" t="s">
        <v>14</v>
      </c>
      <c r="E279" s="32" t="s">
        <v>36</v>
      </c>
      <c r="F279" s="32" t="s">
        <v>68</v>
      </c>
      <c r="G279" s="31">
        <f>G280</f>
        <v>36.5</v>
      </c>
      <c r="H279" s="31"/>
    </row>
    <row r="280" spans="1:8" s="16" customFormat="1" ht="33" customHeight="1">
      <c r="A280" s="28"/>
      <c r="B280" s="28" t="s">
        <v>77</v>
      </c>
      <c r="C280" s="29" t="s">
        <v>199</v>
      </c>
      <c r="D280" s="32" t="s">
        <v>14</v>
      </c>
      <c r="E280" s="32" t="s">
        <v>36</v>
      </c>
      <c r="F280" s="32" t="s">
        <v>76</v>
      </c>
      <c r="G280" s="31">
        <f>30+2.2+4.3</f>
        <v>36.5</v>
      </c>
      <c r="H280" s="31"/>
    </row>
    <row r="281" spans="1:8" s="16" customFormat="1" ht="31.5">
      <c r="A281" s="28"/>
      <c r="B281" s="28" t="s">
        <v>67</v>
      </c>
      <c r="C281" s="29" t="s">
        <v>199</v>
      </c>
      <c r="D281" s="32" t="s">
        <v>14</v>
      </c>
      <c r="E281" s="32" t="s">
        <v>36</v>
      </c>
      <c r="F281" s="32" t="s">
        <v>66</v>
      </c>
      <c r="G281" s="31">
        <f>G282</f>
        <v>1329.61</v>
      </c>
      <c r="H281" s="31"/>
    </row>
    <row r="282" spans="1:8" s="16" customFormat="1" ht="21.75" customHeight="1">
      <c r="A282" s="28"/>
      <c r="B282" s="28" t="s">
        <v>79</v>
      </c>
      <c r="C282" s="29" t="s">
        <v>199</v>
      </c>
      <c r="D282" s="32" t="s">
        <v>14</v>
      </c>
      <c r="E282" s="32" t="s">
        <v>36</v>
      </c>
      <c r="F282" s="32" t="s">
        <v>78</v>
      </c>
      <c r="G282" s="31">
        <f>1370.51-30-2.2-4.3-4.4</f>
        <v>1329.61</v>
      </c>
      <c r="H282" s="31"/>
    </row>
    <row r="283" spans="1:8" s="16" customFormat="1" ht="31.5">
      <c r="A283" s="28"/>
      <c r="B283" s="28" t="s">
        <v>103</v>
      </c>
      <c r="C283" s="29" t="s">
        <v>200</v>
      </c>
      <c r="D283" s="32" t="s">
        <v>14</v>
      </c>
      <c r="E283" s="32" t="s">
        <v>36</v>
      </c>
      <c r="F283" s="32"/>
      <c r="G283" s="31">
        <f>G286+G284</f>
        <v>19144.499999999996</v>
      </c>
      <c r="H283" s="31"/>
    </row>
    <row r="284" spans="1:8" s="16" customFormat="1" ht="31.5">
      <c r="A284" s="28"/>
      <c r="B284" s="28" t="s">
        <v>69</v>
      </c>
      <c r="C284" s="29" t="s">
        <v>200</v>
      </c>
      <c r="D284" s="32" t="s">
        <v>14</v>
      </c>
      <c r="E284" s="32" t="s">
        <v>36</v>
      </c>
      <c r="F284" s="32" t="s">
        <v>68</v>
      </c>
      <c r="G284" s="31">
        <f>G285</f>
        <v>238.1</v>
      </c>
      <c r="H284" s="31"/>
    </row>
    <row r="285" spans="1:8" s="16" customFormat="1" ht="31.5">
      <c r="A285" s="28"/>
      <c r="B285" s="28" t="s">
        <v>77</v>
      </c>
      <c r="C285" s="29" t="s">
        <v>200</v>
      </c>
      <c r="D285" s="32" t="s">
        <v>14</v>
      </c>
      <c r="E285" s="32" t="s">
        <v>36</v>
      </c>
      <c r="F285" s="32" t="s">
        <v>76</v>
      </c>
      <c r="G285" s="31">
        <f>45.8+94.3+98</f>
        <v>238.1</v>
      </c>
      <c r="H285" s="31"/>
    </row>
    <row r="286" spans="1:8" s="16" customFormat="1" ht="31.5">
      <c r="A286" s="28"/>
      <c r="B286" s="28" t="s">
        <v>67</v>
      </c>
      <c r="C286" s="29" t="s">
        <v>200</v>
      </c>
      <c r="D286" s="32" t="s">
        <v>14</v>
      </c>
      <c r="E286" s="32" t="s">
        <v>36</v>
      </c>
      <c r="F286" s="32" t="s">
        <v>66</v>
      </c>
      <c r="G286" s="31">
        <f>G287</f>
        <v>18906.399999999998</v>
      </c>
      <c r="H286" s="31"/>
    </row>
    <row r="287" spans="1:8" s="16" customFormat="1" ht="26.25" customHeight="1">
      <c r="A287" s="28"/>
      <c r="B287" s="28" t="s">
        <v>79</v>
      </c>
      <c r="C287" s="29" t="s">
        <v>200</v>
      </c>
      <c r="D287" s="32" t="s">
        <v>14</v>
      </c>
      <c r="E287" s="32" t="s">
        <v>36</v>
      </c>
      <c r="F287" s="32" t="s">
        <v>78</v>
      </c>
      <c r="G287" s="31">
        <f>18959.1-2000+640+50+604.6-45.8-94.3+190.8-98+200+500</f>
        <v>18906.399999999998</v>
      </c>
      <c r="H287" s="31"/>
    </row>
    <row r="288" spans="1:8" s="16" customFormat="1" ht="34.5" customHeight="1">
      <c r="A288" s="28"/>
      <c r="B288" s="28" t="s">
        <v>251</v>
      </c>
      <c r="C288" s="29" t="s">
        <v>201</v>
      </c>
      <c r="D288" s="32" t="s">
        <v>14</v>
      </c>
      <c r="E288" s="32" t="s">
        <v>36</v>
      </c>
      <c r="F288" s="32"/>
      <c r="G288" s="31">
        <f>G289</f>
        <v>5892.9</v>
      </c>
      <c r="H288" s="31"/>
    </row>
    <row r="289" spans="1:8" s="16" customFormat="1" ht="31.5">
      <c r="A289" s="28"/>
      <c r="B289" s="28" t="s">
        <v>67</v>
      </c>
      <c r="C289" s="29" t="s">
        <v>200</v>
      </c>
      <c r="D289" s="32" t="s">
        <v>14</v>
      </c>
      <c r="E289" s="32" t="s">
        <v>36</v>
      </c>
      <c r="F289" s="32" t="s">
        <v>66</v>
      </c>
      <c r="G289" s="31">
        <f>G290</f>
        <v>5892.9</v>
      </c>
      <c r="H289" s="31"/>
    </row>
    <row r="290" spans="1:8" s="16" customFormat="1" ht="21.75" customHeight="1">
      <c r="A290" s="28"/>
      <c r="B290" s="28" t="s">
        <v>79</v>
      </c>
      <c r="C290" s="29" t="s">
        <v>201</v>
      </c>
      <c r="D290" s="32" t="s">
        <v>14</v>
      </c>
      <c r="E290" s="32" t="s">
        <v>36</v>
      </c>
      <c r="F290" s="32" t="s">
        <v>78</v>
      </c>
      <c r="G290" s="31">
        <f>5492.9+400</f>
        <v>5892.9</v>
      </c>
      <c r="H290" s="31"/>
    </row>
    <row r="291" spans="1:8" s="16" customFormat="1" ht="63">
      <c r="A291" s="28"/>
      <c r="B291" s="28" t="s">
        <v>193</v>
      </c>
      <c r="C291" s="29" t="s">
        <v>261</v>
      </c>
      <c r="D291" s="32" t="s">
        <v>14</v>
      </c>
      <c r="E291" s="32" t="s">
        <v>36</v>
      </c>
      <c r="F291" s="32"/>
      <c r="G291" s="31">
        <f>G292</f>
        <v>5146.5</v>
      </c>
      <c r="H291" s="31"/>
    </row>
    <row r="292" spans="1:8" s="16" customFormat="1" ht="31.5">
      <c r="A292" s="28"/>
      <c r="B292" s="28" t="s">
        <v>67</v>
      </c>
      <c r="C292" s="29" t="s">
        <v>261</v>
      </c>
      <c r="D292" s="32" t="s">
        <v>14</v>
      </c>
      <c r="E292" s="32" t="s">
        <v>36</v>
      </c>
      <c r="F292" s="32" t="s">
        <v>66</v>
      </c>
      <c r="G292" s="31">
        <f>G293</f>
        <v>5146.5</v>
      </c>
      <c r="H292" s="31"/>
    </row>
    <row r="293" spans="1:8" s="16" customFormat="1" ht="18.75" customHeight="1">
      <c r="A293" s="28"/>
      <c r="B293" s="28" t="s">
        <v>79</v>
      </c>
      <c r="C293" s="29" t="s">
        <v>261</v>
      </c>
      <c r="D293" s="32" t="s">
        <v>14</v>
      </c>
      <c r="E293" s="32" t="s">
        <v>36</v>
      </c>
      <c r="F293" s="32" t="s">
        <v>78</v>
      </c>
      <c r="G293" s="31">
        <v>5146.5</v>
      </c>
      <c r="H293" s="31"/>
    </row>
    <row r="294" spans="1:8" s="16" customFormat="1" ht="31.5">
      <c r="A294" s="28"/>
      <c r="B294" s="28" t="s">
        <v>195</v>
      </c>
      <c r="C294" s="29" t="s">
        <v>247</v>
      </c>
      <c r="D294" s="32" t="s">
        <v>14</v>
      </c>
      <c r="E294" s="32" t="s">
        <v>36</v>
      </c>
      <c r="F294" s="32"/>
      <c r="G294" s="31">
        <f>G295</f>
        <v>836.3</v>
      </c>
      <c r="H294" s="31"/>
    </row>
    <row r="295" spans="1:8" s="16" customFormat="1" ht="31.5">
      <c r="A295" s="28"/>
      <c r="B295" s="28" t="s">
        <v>67</v>
      </c>
      <c r="C295" s="29" t="s">
        <v>247</v>
      </c>
      <c r="D295" s="32" t="s">
        <v>14</v>
      </c>
      <c r="E295" s="32" t="s">
        <v>36</v>
      </c>
      <c r="F295" s="32" t="s">
        <v>66</v>
      </c>
      <c r="G295" s="31">
        <f>G296</f>
        <v>836.3</v>
      </c>
      <c r="H295" s="31"/>
    </row>
    <row r="296" spans="1:8" s="16" customFormat="1" ht="15.75">
      <c r="A296" s="28"/>
      <c r="B296" s="28" t="s">
        <v>79</v>
      </c>
      <c r="C296" s="29" t="s">
        <v>247</v>
      </c>
      <c r="D296" s="32" t="s">
        <v>14</v>
      </c>
      <c r="E296" s="32" t="s">
        <v>36</v>
      </c>
      <c r="F296" s="32" t="s">
        <v>78</v>
      </c>
      <c r="G296" s="31">
        <v>836.3</v>
      </c>
      <c r="H296" s="31"/>
    </row>
    <row r="297" spans="1:8" s="16" customFormat="1" ht="31.5">
      <c r="A297" s="28"/>
      <c r="B297" s="28" t="s">
        <v>196</v>
      </c>
      <c r="C297" s="29" t="s">
        <v>248</v>
      </c>
      <c r="D297" s="32" t="s">
        <v>14</v>
      </c>
      <c r="E297" s="32" t="s">
        <v>36</v>
      </c>
      <c r="F297" s="32"/>
      <c r="G297" s="31">
        <f>G298</f>
        <v>3949.4</v>
      </c>
      <c r="H297" s="31"/>
    </row>
    <row r="298" spans="1:8" s="16" customFormat="1" ht="31.5">
      <c r="A298" s="28"/>
      <c r="B298" s="28" t="s">
        <v>67</v>
      </c>
      <c r="C298" s="29" t="s">
        <v>248</v>
      </c>
      <c r="D298" s="32" t="s">
        <v>14</v>
      </c>
      <c r="E298" s="32" t="s">
        <v>36</v>
      </c>
      <c r="F298" s="32" t="s">
        <v>66</v>
      </c>
      <c r="G298" s="31">
        <f>G299</f>
        <v>3949.4</v>
      </c>
      <c r="H298" s="31"/>
    </row>
    <row r="299" spans="1:8" s="16" customFormat="1" ht="27" customHeight="1">
      <c r="A299" s="28"/>
      <c r="B299" s="28" t="s">
        <v>79</v>
      </c>
      <c r="C299" s="29" t="s">
        <v>248</v>
      </c>
      <c r="D299" s="32" t="s">
        <v>14</v>
      </c>
      <c r="E299" s="32" t="s">
        <v>36</v>
      </c>
      <c r="F299" s="32" t="s">
        <v>78</v>
      </c>
      <c r="G299" s="31">
        <v>3949.4</v>
      </c>
      <c r="H299" s="31"/>
    </row>
    <row r="300" spans="1:8" s="16" customFormat="1" ht="47.25">
      <c r="A300" s="28"/>
      <c r="B300" s="28" t="s">
        <v>202</v>
      </c>
      <c r="C300" s="29" t="s">
        <v>203</v>
      </c>
      <c r="D300" s="32" t="s">
        <v>14</v>
      </c>
      <c r="E300" s="32" t="s">
        <v>36</v>
      </c>
      <c r="F300" s="32"/>
      <c r="G300" s="31">
        <f>G301</f>
        <v>10000</v>
      </c>
      <c r="H300" s="31"/>
    </row>
    <row r="301" spans="1:8" s="16" customFormat="1" ht="31.5">
      <c r="A301" s="28"/>
      <c r="B301" s="28" t="s">
        <v>67</v>
      </c>
      <c r="C301" s="29" t="s">
        <v>203</v>
      </c>
      <c r="D301" s="32" t="s">
        <v>14</v>
      </c>
      <c r="E301" s="32" t="s">
        <v>36</v>
      </c>
      <c r="F301" s="32" t="s">
        <v>66</v>
      </c>
      <c r="G301" s="31">
        <f>G302</f>
        <v>10000</v>
      </c>
      <c r="H301" s="31"/>
    </row>
    <row r="302" spans="1:8" s="16" customFormat="1" ht="23.25" customHeight="1">
      <c r="A302" s="28"/>
      <c r="B302" s="28" t="s">
        <v>79</v>
      </c>
      <c r="C302" s="29" t="s">
        <v>203</v>
      </c>
      <c r="D302" s="32" t="s">
        <v>14</v>
      </c>
      <c r="E302" s="32" t="s">
        <v>36</v>
      </c>
      <c r="F302" s="32" t="s">
        <v>78</v>
      </c>
      <c r="G302" s="31">
        <v>10000</v>
      </c>
      <c r="H302" s="31"/>
    </row>
    <row r="303" spans="1:8" s="16" customFormat="1" ht="31.5">
      <c r="A303" s="28"/>
      <c r="B303" s="28" t="s">
        <v>173</v>
      </c>
      <c r="C303" s="29" t="s">
        <v>249</v>
      </c>
      <c r="D303" s="32" t="s">
        <v>14</v>
      </c>
      <c r="E303" s="32" t="s">
        <v>36</v>
      </c>
      <c r="F303" s="32"/>
      <c r="G303" s="31">
        <f>G306+G304</f>
        <v>8500</v>
      </c>
      <c r="H303" s="31"/>
    </row>
    <row r="304" spans="1:8" s="16" customFormat="1" ht="31.5">
      <c r="A304" s="28"/>
      <c r="B304" s="28" t="s">
        <v>69</v>
      </c>
      <c r="C304" s="29" t="s">
        <v>249</v>
      </c>
      <c r="D304" s="32" t="s">
        <v>14</v>
      </c>
      <c r="E304" s="32" t="s">
        <v>36</v>
      </c>
      <c r="F304" s="32" t="s">
        <v>68</v>
      </c>
      <c r="G304" s="31">
        <f>G305</f>
        <v>205.89999999999998</v>
      </c>
      <c r="H304" s="31"/>
    </row>
    <row r="305" spans="1:8" s="16" customFormat="1" ht="31.5">
      <c r="A305" s="28"/>
      <c r="B305" s="28" t="s">
        <v>77</v>
      </c>
      <c r="C305" s="29" t="s">
        <v>249</v>
      </c>
      <c r="D305" s="32" t="s">
        <v>14</v>
      </c>
      <c r="E305" s="32" t="s">
        <v>36</v>
      </c>
      <c r="F305" s="32" t="s">
        <v>76</v>
      </c>
      <c r="G305" s="31">
        <f>40+11.9+31.9+122.1</f>
        <v>205.89999999999998</v>
      </c>
      <c r="H305" s="31"/>
    </row>
    <row r="306" spans="1:8" s="16" customFormat="1" ht="31.5">
      <c r="A306" s="28"/>
      <c r="B306" s="28" t="s">
        <v>67</v>
      </c>
      <c r="C306" s="29" t="s">
        <v>249</v>
      </c>
      <c r="D306" s="32" t="s">
        <v>14</v>
      </c>
      <c r="E306" s="32" t="s">
        <v>36</v>
      </c>
      <c r="F306" s="32" t="s">
        <v>66</v>
      </c>
      <c r="G306" s="31">
        <f>G307</f>
        <v>8294.1</v>
      </c>
      <c r="H306" s="31"/>
    </row>
    <row r="307" spans="1:8" s="16" customFormat="1" ht="24.75" customHeight="1">
      <c r="A307" s="28"/>
      <c r="B307" s="28" t="s">
        <v>79</v>
      </c>
      <c r="C307" s="29" t="s">
        <v>249</v>
      </c>
      <c r="D307" s="32" t="s">
        <v>14</v>
      </c>
      <c r="E307" s="32" t="s">
        <v>36</v>
      </c>
      <c r="F307" s="32" t="s">
        <v>78</v>
      </c>
      <c r="G307" s="31">
        <f>8000+500-40-11.9-31.9-122.1</f>
        <v>8294.1</v>
      </c>
      <c r="H307" s="31"/>
    </row>
    <row r="308" spans="1:8" s="16" customFormat="1" ht="25.5" customHeight="1">
      <c r="A308" s="28"/>
      <c r="B308" s="28" t="s">
        <v>204</v>
      </c>
      <c r="C308" s="29" t="s">
        <v>205</v>
      </c>
      <c r="D308" s="32" t="s">
        <v>14</v>
      </c>
      <c r="E308" s="32" t="s">
        <v>36</v>
      </c>
      <c r="F308" s="32"/>
      <c r="G308" s="31">
        <f>G309+G311+G313</f>
        <v>7589.299999999999</v>
      </c>
      <c r="H308" s="31"/>
    </row>
    <row r="309" spans="1:8" s="16" customFormat="1" ht="78.75">
      <c r="A309" s="28"/>
      <c r="B309" s="28" t="s">
        <v>82</v>
      </c>
      <c r="C309" s="29" t="s">
        <v>205</v>
      </c>
      <c r="D309" s="32" t="s">
        <v>14</v>
      </c>
      <c r="E309" s="32" t="s">
        <v>36</v>
      </c>
      <c r="F309" s="32" t="s">
        <v>80</v>
      </c>
      <c r="G309" s="31">
        <f>G310</f>
        <v>6072.9</v>
      </c>
      <c r="H309" s="31"/>
    </row>
    <row r="310" spans="1:8" s="16" customFormat="1" ht="27.75" customHeight="1">
      <c r="A310" s="28"/>
      <c r="B310" s="28" t="s">
        <v>126</v>
      </c>
      <c r="C310" s="29" t="s">
        <v>205</v>
      </c>
      <c r="D310" s="32" t="s">
        <v>14</v>
      </c>
      <c r="E310" s="32" t="s">
        <v>36</v>
      </c>
      <c r="F310" s="32" t="s">
        <v>127</v>
      </c>
      <c r="G310" s="31">
        <v>6072.9</v>
      </c>
      <c r="H310" s="31"/>
    </row>
    <row r="311" spans="1:8" s="16" customFormat="1" ht="27" customHeight="1">
      <c r="A311" s="28"/>
      <c r="B311" s="28" t="s">
        <v>69</v>
      </c>
      <c r="C311" s="29" t="s">
        <v>205</v>
      </c>
      <c r="D311" s="32" t="s">
        <v>14</v>
      </c>
      <c r="E311" s="32" t="s">
        <v>36</v>
      </c>
      <c r="F311" s="32" t="s">
        <v>68</v>
      </c>
      <c r="G311" s="31">
        <f>G312</f>
        <v>1436.4</v>
      </c>
      <c r="H311" s="31"/>
    </row>
    <row r="312" spans="1:8" s="16" customFormat="1" ht="31.5">
      <c r="A312" s="28"/>
      <c r="B312" s="28" t="s">
        <v>77</v>
      </c>
      <c r="C312" s="29" t="s">
        <v>205</v>
      </c>
      <c r="D312" s="32" t="s">
        <v>14</v>
      </c>
      <c r="E312" s="32" t="s">
        <v>36</v>
      </c>
      <c r="F312" s="32" t="s">
        <v>76</v>
      </c>
      <c r="G312" s="31">
        <v>1436.4</v>
      </c>
      <c r="H312" s="31"/>
    </row>
    <row r="313" spans="1:8" s="16" customFormat="1" ht="27" customHeight="1">
      <c r="A313" s="28"/>
      <c r="B313" s="28" t="s">
        <v>121</v>
      </c>
      <c r="C313" s="29" t="s">
        <v>205</v>
      </c>
      <c r="D313" s="32" t="s">
        <v>14</v>
      </c>
      <c r="E313" s="32" t="s">
        <v>36</v>
      </c>
      <c r="F313" s="32" t="s">
        <v>122</v>
      </c>
      <c r="G313" s="31">
        <f>G314</f>
        <v>80</v>
      </c>
      <c r="H313" s="31"/>
    </row>
    <row r="314" spans="1:8" s="16" customFormat="1" ht="28.5" customHeight="1">
      <c r="A314" s="28"/>
      <c r="B314" s="28" t="s">
        <v>123</v>
      </c>
      <c r="C314" s="29" t="s">
        <v>205</v>
      </c>
      <c r="D314" s="32" t="s">
        <v>14</v>
      </c>
      <c r="E314" s="32" t="s">
        <v>36</v>
      </c>
      <c r="F314" s="32" t="s">
        <v>124</v>
      </c>
      <c r="G314" s="31">
        <v>80</v>
      </c>
      <c r="H314" s="31"/>
    </row>
    <row r="315" spans="1:8" s="16" customFormat="1" ht="27" customHeight="1">
      <c r="A315" s="28"/>
      <c r="B315" s="28" t="s">
        <v>206</v>
      </c>
      <c r="C315" s="29" t="s">
        <v>111</v>
      </c>
      <c r="D315" s="32" t="s">
        <v>14</v>
      </c>
      <c r="E315" s="32" t="s">
        <v>36</v>
      </c>
      <c r="F315" s="32"/>
      <c r="G315" s="31">
        <f>G316</f>
        <v>108358.3</v>
      </c>
      <c r="H315" s="31">
        <f>H316</f>
        <v>8964.3</v>
      </c>
    </row>
    <row r="316" spans="1:8" s="16" customFormat="1" ht="63">
      <c r="A316" s="28"/>
      <c r="B316" s="28" t="s">
        <v>45</v>
      </c>
      <c r="C316" s="29" t="s">
        <v>165</v>
      </c>
      <c r="D316" s="32" t="s">
        <v>14</v>
      </c>
      <c r="E316" s="32" t="s">
        <v>36</v>
      </c>
      <c r="F316" s="32"/>
      <c r="G316" s="31">
        <f>G317</f>
        <v>108358.3</v>
      </c>
      <c r="H316" s="31">
        <f>H317</f>
        <v>8964.3</v>
      </c>
    </row>
    <row r="317" spans="1:8" s="16" customFormat="1" ht="47.25">
      <c r="A317" s="28"/>
      <c r="B317" s="70" t="s">
        <v>207</v>
      </c>
      <c r="C317" s="29" t="s">
        <v>208</v>
      </c>
      <c r="D317" s="32" t="s">
        <v>14</v>
      </c>
      <c r="E317" s="32" t="s">
        <v>36</v>
      </c>
      <c r="F317" s="32"/>
      <c r="G317" s="31">
        <f>G321+G324+G327+G318</f>
        <v>108358.3</v>
      </c>
      <c r="H317" s="31">
        <f>H321+H324+H327+H318</f>
        <v>8964.3</v>
      </c>
    </row>
    <row r="318" spans="1:8" s="16" customFormat="1" ht="61.5" customHeight="1">
      <c r="A318" s="28"/>
      <c r="B318" s="28" t="s">
        <v>315</v>
      </c>
      <c r="C318" s="29" t="s">
        <v>323</v>
      </c>
      <c r="D318" s="32" t="s">
        <v>14</v>
      </c>
      <c r="E318" s="32" t="s">
        <v>36</v>
      </c>
      <c r="F318" s="32"/>
      <c r="G318" s="31">
        <f>G319</f>
        <v>8964.3</v>
      </c>
      <c r="H318" s="31">
        <f>H319</f>
        <v>8964.3</v>
      </c>
    </row>
    <row r="319" spans="1:8" s="16" customFormat="1" ht="34.5" customHeight="1">
      <c r="A319" s="28"/>
      <c r="B319" s="28" t="s">
        <v>67</v>
      </c>
      <c r="C319" s="29" t="s">
        <v>323</v>
      </c>
      <c r="D319" s="32" t="s">
        <v>14</v>
      </c>
      <c r="E319" s="32" t="s">
        <v>36</v>
      </c>
      <c r="F319" s="32" t="s">
        <v>66</v>
      </c>
      <c r="G319" s="31">
        <f>G320</f>
        <v>8964.3</v>
      </c>
      <c r="H319" s="31">
        <f>H320</f>
        <v>8964.3</v>
      </c>
    </row>
    <row r="320" spans="1:8" s="16" customFormat="1" ht="21" customHeight="1">
      <c r="A320" s="28"/>
      <c r="B320" s="28" t="s">
        <v>79</v>
      </c>
      <c r="C320" s="29" t="s">
        <v>323</v>
      </c>
      <c r="D320" s="32" t="s">
        <v>14</v>
      </c>
      <c r="E320" s="32" t="s">
        <v>36</v>
      </c>
      <c r="F320" s="32" t="s">
        <v>78</v>
      </c>
      <c r="G320" s="31">
        <f>8964.3</f>
        <v>8964.3</v>
      </c>
      <c r="H320" s="31">
        <f>8964.3</f>
        <v>8964.3</v>
      </c>
    </row>
    <row r="321" spans="1:8" s="16" customFormat="1" ht="31.5">
      <c r="A321" s="28"/>
      <c r="B321" s="28" t="s">
        <v>268</v>
      </c>
      <c r="C321" s="29" t="s">
        <v>262</v>
      </c>
      <c r="D321" s="32" t="s">
        <v>14</v>
      </c>
      <c r="E321" s="32" t="s">
        <v>36</v>
      </c>
      <c r="F321" s="32"/>
      <c r="G321" s="31">
        <f>G322</f>
        <v>98483</v>
      </c>
      <c r="H321" s="31"/>
    </row>
    <row r="322" spans="1:8" s="16" customFormat="1" ht="31.5">
      <c r="A322" s="28"/>
      <c r="B322" s="28" t="s">
        <v>67</v>
      </c>
      <c r="C322" s="29" t="s">
        <v>262</v>
      </c>
      <c r="D322" s="32" t="s">
        <v>14</v>
      </c>
      <c r="E322" s="32" t="s">
        <v>36</v>
      </c>
      <c r="F322" s="32" t="s">
        <v>66</v>
      </c>
      <c r="G322" s="31">
        <f>G323</f>
        <v>98483</v>
      </c>
      <c r="H322" s="31"/>
    </row>
    <row r="323" spans="1:8" s="16" customFormat="1" ht="21" customHeight="1">
      <c r="A323" s="28"/>
      <c r="B323" s="28" t="s">
        <v>79</v>
      </c>
      <c r="C323" s="29" t="s">
        <v>262</v>
      </c>
      <c r="D323" s="32" t="s">
        <v>14</v>
      </c>
      <c r="E323" s="32" t="s">
        <v>36</v>
      </c>
      <c r="F323" s="32" t="s">
        <v>78</v>
      </c>
      <c r="G323" s="31">
        <v>98483</v>
      </c>
      <c r="H323" s="31"/>
    </row>
    <row r="324" spans="1:8" s="16" customFormat="1" ht="27.75" customHeight="1">
      <c r="A324" s="28"/>
      <c r="B324" s="28" t="s">
        <v>168</v>
      </c>
      <c r="C324" s="29" t="s">
        <v>209</v>
      </c>
      <c r="D324" s="32" t="s">
        <v>14</v>
      </c>
      <c r="E324" s="32" t="s">
        <v>36</v>
      </c>
      <c r="F324" s="32"/>
      <c r="G324" s="31">
        <f>G325</f>
        <v>201</v>
      </c>
      <c r="H324" s="31"/>
    </row>
    <row r="325" spans="1:8" s="16" customFormat="1" ht="31.5">
      <c r="A325" s="28"/>
      <c r="B325" s="28" t="s">
        <v>67</v>
      </c>
      <c r="C325" s="29" t="s">
        <v>209</v>
      </c>
      <c r="D325" s="32" t="s">
        <v>14</v>
      </c>
      <c r="E325" s="32" t="s">
        <v>36</v>
      </c>
      <c r="F325" s="32" t="s">
        <v>66</v>
      </c>
      <c r="G325" s="31">
        <f>G326</f>
        <v>201</v>
      </c>
      <c r="H325" s="31"/>
    </row>
    <row r="326" spans="1:8" s="16" customFormat="1" ht="27.75" customHeight="1">
      <c r="A326" s="28"/>
      <c r="B326" s="28" t="s">
        <v>79</v>
      </c>
      <c r="C326" s="29" t="s">
        <v>209</v>
      </c>
      <c r="D326" s="32" t="s">
        <v>14</v>
      </c>
      <c r="E326" s="32" t="s">
        <v>36</v>
      </c>
      <c r="F326" s="32" t="s">
        <v>78</v>
      </c>
      <c r="G326" s="31">
        <f>151+50</f>
        <v>201</v>
      </c>
      <c r="H326" s="31"/>
    </row>
    <row r="327" spans="1:8" s="16" customFormat="1" ht="27" customHeight="1">
      <c r="A327" s="28"/>
      <c r="B327" s="28" t="s">
        <v>103</v>
      </c>
      <c r="C327" s="29" t="s">
        <v>210</v>
      </c>
      <c r="D327" s="32" t="s">
        <v>14</v>
      </c>
      <c r="E327" s="32" t="s">
        <v>36</v>
      </c>
      <c r="F327" s="32"/>
      <c r="G327" s="31">
        <f>G328</f>
        <v>710</v>
      </c>
      <c r="H327" s="31"/>
    </row>
    <row r="328" spans="1:8" s="16" customFormat="1" ht="31.5">
      <c r="A328" s="28"/>
      <c r="B328" s="28" t="s">
        <v>67</v>
      </c>
      <c r="C328" s="29" t="s">
        <v>210</v>
      </c>
      <c r="D328" s="32" t="s">
        <v>14</v>
      </c>
      <c r="E328" s="32" t="s">
        <v>36</v>
      </c>
      <c r="F328" s="32" t="s">
        <v>66</v>
      </c>
      <c r="G328" s="31">
        <f>G329</f>
        <v>710</v>
      </c>
      <c r="H328" s="31"/>
    </row>
    <row r="329" spans="1:8" s="16" customFormat="1" ht="18.75" customHeight="1">
      <c r="A329" s="28"/>
      <c r="B329" s="28" t="s">
        <v>79</v>
      </c>
      <c r="C329" s="29" t="s">
        <v>210</v>
      </c>
      <c r="D329" s="32" t="s">
        <v>14</v>
      </c>
      <c r="E329" s="32" t="s">
        <v>36</v>
      </c>
      <c r="F329" s="32" t="s">
        <v>78</v>
      </c>
      <c r="G329" s="31">
        <v>710</v>
      </c>
      <c r="H329" s="31"/>
    </row>
    <row r="330" spans="1:8" s="16" customFormat="1" ht="30" customHeight="1">
      <c r="A330" s="28"/>
      <c r="B330" s="28" t="s">
        <v>212</v>
      </c>
      <c r="C330" s="29" t="s">
        <v>111</v>
      </c>
      <c r="D330" s="32" t="s">
        <v>14</v>
      </c>
      <c r="E330" s="32" t="s">
        <v>17</v>
      </c>
      <c r="F330" s="32"/>
      <c r="G330" s="31">
        <f>G331</f>
        <v>1561</v>
      </c>
      <c r="H330" s="31">
        <f>H331</f>
        <v>1561</v>
      </c>
    </row>
    <row r="331" spans="1:8" s="16" customFormat="1" ht="93" customHeight="1">
      <c r="A331" s="28"/>
      <c r="B331" s="28" t="s">
        <v>213</v>
      </c>
      <c r="C331" s="29" t="s">
        <v>214</v>
      </c>
      <c r="D331" s="32" t="s">
        <v>14</v>
      </c>
      <c r="E331" s="32" t="s">
        <v>17</v>
      </c>
      <c r="F331" s="32"/>
      <c r="G331" s="31">
        <f>G333</f>
        <v>1561</v>
      </c>
      <c r="H331" s="31">
        <f>H333</f>
        <v>1561</v>
      </c>
    </row>
    <row r="332" spans="1:8" s="16" customFormat="1" ht="40.5" customHeight="1">
      <c r="A332" s="28"/>
      <c r="B332" s="28" t="s">
        <v>67</v>
      </c>
      <c r="C332" s="29" t="s">
        <v>214</v>
      </c>
      <c r="D332" s="32" t="s">
        <v>14</v>
      </c>
      <c r="E332" s="32" t="s">
        <v>17</v>
      </c>
      <c r="F332" s="32" t="s">
        <v>66</v>
      </c>
      <c r="G332" s="31">
        <f>G333</f>
        <v>1561</v>
      </c>
      <c r="H332" s="31">
        <f>H333</f>
        <v>1561</v>
      </c>
    </row>
    <row r="333" spans="1:8" s="16" customFormat="1" ht="31.5">
      <c r="A333" s="28"/>
      <c r="B333" s="28" t="s">
        <v>180</v>
      </c>
      <c r="C333" s="29" t="s">
        <v>214</v>
      </c>
      <c r="D333" s="32" t="s">
        <v>14</v>
      </c>
      <c r="E333" s="32" t="s">
        <v>17</v>
      </c>
      <c r="F333" s="32" t="s">
        <v>181</v>
      </c>
      <c r="G333" s="31">
        <v>1561</v>
      </c>
      <c r="H333" s="31">
        <v>1561</v>
      </c>
    </row>
    <row r="334" spans="1:8" s="16" customFormat="1" ht="54" customHeight="1">
      <c r="A334" s="28"/>
      <c r="B334" s="70" t="s">
        <v>207</v>
      </c>
      <c r="C334" s="29" t="s">
        <v>250</v>
      </c>
      <c r="D334" s="32" t="s">
        <v>14</v>
      </c>
      <c r="E334" s="32" t="s">
        <v>14</v>
      </c>
      <c r="F334" s="32">
        <f>F335</f>
        <v>200</v>
      </c>
      <c r="G334" s="31">
        <f>G335+G337</f>
        <v>20146</v>
      </c>
      <c r="H334" s="31">
        <f>H335+H337</f>
        <v>11146</v>
      </c>
    </row>
    <row r="335" spans="1:8" s="16" customFormat="1" ht="27.75" customHeight="1">
      <c r="A335" s="28"/>
      <c r="B335" s="28" t="s">
        <v>69</v>
      </c>
      <c r="C335" s="29" t="s">
        <v>250</v>
      </c>
      <c r="D335" s="32" t="s">
        <v>14</v>
      </c>
      <c r="E335" s="32" t="s">
        <v>14</v>
      </c>
      <c r="F335" s="32">
        <v>200</v>
      </c>
      <c r="G335" s="31">
        <f>G336</f>
        <v>9000</v>
      </c>
      <c r="H335" s="31"/>
    </row>
    <row r="336" spans="1:8" s="16" customFormat="1" ht="33.75" customHeight="1">
      <c r="A336" s="28"/>
      <c r="B336" s="28" t="s">
        <v>77</v>
      </c>
      <c r="C336" s="29" t="s">
        <v>250</v>
      </c>
      <c r="D336" s="32" t="s">
        <v>14</v>
      </c>
      <c r="E336" s="32" t="s">
        <v>14</v>
      </c>
      <c r="F336" s="32">
        <v>240</v>
      </c>
      <c r="G336" s="31">
        <v>9000</v>
      </c>
      <c r="H336" s="31"/>
    </row>
    <row r="337" spans="1:8" s="16" customFormat="1" ht="33.75" customHeight="1">
      <c r="A337" s="28"/>
      <c r="B337" s="28" t="s">
        <v>305</v>
      </c>
      <c r="C337" s="29" t="s">
        <v>306</v>
      </c>
      <c r="D337" s="32" t="s">
        <v>14</v>
      </c>
      <c r="E337" s="32" t="s">
        <v>14</v>
      </c>
      <c r="F337" s="32"/>
      <c r="G337" s="31">
        <f>G338</f>
        <v>11146</v>
      </c>
      <c r="H337" s="31">
        <f>H338</f>
        <v>11146</v>
      </c>
    </row>
    <row r="338" spans="1:8" s="16" customFormat="1" ht="35.25" customHeight="1">
      <c r="A338" s="28"/>
      <c r="B338" s="28" t="s">
        <v>67</v>
      </c>
      <c r="C338" s="29" t="s">
        <v>306</v>
      </c>
      <c r="D338" s="32" t="s">
        <v>14</v>
      </c>
      <c r="E338" s="32" t="s">
        <v>14</v>
      </c>
      <c r="F338" s="32" t="s">
        <v>66</v>
      </c>
      <c r="G338" s="31">
        <f>G339</f>
        <v>11146</v>
      </c>
      <c r="H338" s="31">
        <f>H339</f>
        <v>11146</v>
      </c>
    </row>
    <row r="339" spans="1:8" s="16" customFormat="1" ht="24.75" customHeight="1">
      <c r="A339" s="28"/>
      <c r="B339" s="28" t="s">
        <v>79</v>
      </c>
      <c r="C339" s="29" t="s">
        <v>306</v>
      </c>
      <c r="D339" s="32" t="s">
        <v>14</v>
      </c>
      <c r="E339" s="32" t="s">
        <v>14</v>
      </c>
      <c r="F339" s="32" t="s">
        <v>78</v>
      </c>
      <c r="G339" s="31">
        <f>11146</f>
        <v>11146</v>
      </c>
      <c r="H339" s="31">
        <f>11146</f>
        <v>11146</v>
      </c>
    </row>
    <row r="340" spans="1:8" s="16" customFormat="1" ht="53.25" customHeight="1">
      <c r="A340" s="28"/>
      <c r="B340" s="70" t="s">
        <v>215</v>
      </c>
      <c r="C340" s="29" t="s">
        <v>216</v>
      </c>
      <c r="D340" s="32" t="s">
        <v>14</v>
      </c>
      <c r="E340" s="32" t="s">
        <v>6</v>
      </c>
      <c r="F340" s="32"/>
      <c r="G340" s="31">
        <f>G341+G352+G364+G367</f>
        <v>64605.5</v>
      </c>
      <c r="H340" s="31">
        <f>H341+H352+H364+H367</f>
        <v>2965.2</v>
      </c>
    </row>
    <row r="341" spans="1:8" s="16" customFormat="1" ht="22.5" customHeight="1">
      <c r="A341" s="28"/>
      <c r="B341" s="28" t="s">
        <v>114</v>
      </c>
      <c r="C341" s="29" t="s">
        <v>216</v>
      </c>
      <c r="D341" s="32" t="s">
        <v>14</v>
      </c>
      <c r="E341" s="32" t="s">
        <v>6</v>
      </c>
      <c r="F341" s="32"/>
      <c r="G341" s="31">
        <f>G342+G344+G347</f>
        <v>23762.1</v>
      </c>
      <c r="H341" s="31"/>
    </row>
    <row r="342" spans="1:8" s="16" customFormat="1" ht="27" customHeight="1">
      <c r="A342" s="28"/>
      <c r="B342" s="28" t="s">
        <v>115</v>
      </c>
      <c r="C342" s="29" t="s">
        <v>217</v>
      </c>
      <c r="D342" s="32" t="s">
        <v>14</v>
      </c>
      <c r="E342" s="32" t="s">
        <v>6</v>
      </c>
      <c r="F342" s="32"/>
      <c r="G342" s="31">
        <f>G343</f>
        <v>3521.6</v>
      </c>
      <c r="H342" s="31"/>
    </row>
    <row r="343" spans="1:8" s="16" customFormat="1" ht="31.5">
      <c r="A343" s="28"/>
      <c r="B343" s="28" t="s">
        <v>218</v>
      </c>
      <c r="C343" s="29" t="s">
        <v>217</v>
      </c>
      <c r="D343" s="32" t="s">
        <v>14</v>
      </c>
      <c r="E343" s="32" t="s">
        <v>6</v>
      </c>
      <c r="F343" s="32" t="s">
        <v>81</v>
      </c>
      <c r="G343" s="31">
        <v>3521.6</v>
      </c>
      <c r="H343" s="31"/>
    </row>
    <row r="344" spans="1:8" s="16" customFormat="1" ht="24" customHeight="1">
      <c r="A344" s="28"/>
      <c r="B344" s="28" t="s">
        <v>117</v>
      </c>
      <c r="C344" s="29" t="s">
        <v>219</v>
      </c>
      <c r="D344" s="32" t="s">
        <v>14</v>
      </c>
      <c r="E344" s="32" t="s">
        <v>6</v>
      </c>
      <c r="F344" s="32"/>
      <c r="G344" s="31">
        <f>G345</f>
        <v>16581.8</v>
      </c>
      <c r="H344" s="31"/>
    </row>
    <row r="345" spans="1:8" s="16" customFormat="1" ht="31.5">
      <c r="A345" s="28"/>
      <c r="B345" s="28" t="s">
        <v>218</v>
      </c>
      <c r="C345" s="29" t="s">
        <v>219</v>
      </c>
      <c r="D345" s="32" t="s">
        <v>14</v>
      </c>
      <c r="E345" s="32" t="s">
        <v>6</v>
      </c>
      <c r="F345" s="32" t="s">
        <v>80</v>
      </c>
      <c r="G345" s="31">
        <f>G346</f>
        <v>16581.8</v>
      </c>
      <c r="H345" s="31"/>
    </row>
    <row r="346" spans="1:8" s="16" customFormat="1" ht="31.5">
      <c r="A346" s="28"/>
      <c r="B346" s="28" t="s">
        <v>220</v>
      </c>
      <c r="C346" s="29" t="s">
        <v>219</v>
      </c>
      <c r="D346" s="32" t="s">
        <v>14</v>
      </c>
      <c r="E346" s="32" t="s">
        <v>6</v>
      </c>
      <c r="F346" s="32" t="s">
        <v>81</v>
      </c>
      <c r="G346" s="31">
        <f>15800.6+781.2</f>
        <v>16581.8</v>
      </c>
      <c r="H346" s="31"/>
    </row>
    <row r="347" spans="1:8" s="16" customFormat="1" ht="31.5">
      <c r="A347" s="28"/>
      <c r="B347" s="28" t="s">
        <v>119</v>
      </c>
      <c r="C347" s="29" t="s">
        <v>221</v>
      </c>
      <c r="D347" s="32" t="s">
        <v>14</v>
      </c>
      <c r="E347" s="32" t="s">
        <v>6</v>
      </c>
      <c r="F347" s="32"/>
      <c r="G347" s="31">
        <f>G348+G351</f>
        <v>3658.7</v>
      </c>
      <c r="H347" s="31"/>
    </row>
    <row r="348" spans="1:8" s="16" customFormat="1" ht="30.75" customHeight="1">
      <c r="A348" s="28"/>
      <c r="B348" s="28" t="s">
        <v>140</v>
      </c>
      <c r="C348" s="29" t="s">
        <v>221</v>
      </c>
      <c r="D348" s="32" t="s">
        <v>14</v>
      </c>
      <c r="E348" s="32" t="s">
        <v>6</v>
      </c>
      <c r="F348" s="32" t="s">
        <v>68</v>
      </c>
      <c r="G348" s="31">
        <f>G349</f>
        <v>1938.7</v>
      </c>
      <c r="H348" s="31"/>
    </row>
    <row r="349" spans="1:8" s="16" customFormat="1" ht="33.75" customHeight="1">
      <c r="A349" s="28"/>
      <c r="B349" s="28" t="s">
        <v>141</v>
      </c>
      <c r="C349" s="29" t="s">
        <v>221</v>
      </c>
      <c r="D349" s="32" t="s">
        <v>14</v>
      </c>
      <c r="E349" s="32" t="s">
        <v>6</v>
      </c>
      <c r="F349" s="32" t="s">
        <v>76</v>
      </c>
      <c r="G349" s="31">
        <v>1938.7</v>
      </c>
      <c r="H349" s="31"/>
    </row>
    <row r="350" spans="1:8" s="16" customFormat="1" ht="21" customHeight="1">
      <c r="A350" s="28"/>
      <c r="B350" s="28" t="s">
        <v>121</v>
      </c>
      <c r="C350" s="29" t="s">
        <v>221</v>
      </c>
      <c r="D350" s="32" t="s">
        <v>14</v>
      </c>
      <c r="E350" s="32" t="s">
        <v>6</v>
      </c>
      <c r="F350" s="32" t="s">
        <v>122</v>
      </c>
      <c r="G350" s="31">
        <v>1720</v>
      </c>
      <c r="H350" s="31"/>
    </row>
    <row r="351" spans="1:8" s="16" customFormat="1" ht="31.5">
      <c r="A351" s="28"/>
      <c r="B351" s="28" t="s">
        <v>222</v>
      </c>
      <c r="C351" s="29" t="s">
        <v>221</v>
      </c>
      <c r="D351" s="32" t="s">
        <v>14</v>
      </c>
      <c r="E351" s="32" t="s">
        <v>6</v>
      </c>
      <c r="F351" s="32" t="s">
        <v>124</v>
      </c>
      <c r="G351" s="31">
        <v>1720</v>
      </c>
      <c r="H351" s="31"/>
    </row>
    <row r="352" spans="1:8" s="16" customFormat="1" ht="39" customHeight="1">
      <c r="A352" s="28"/>
      <c r="B352" s="28" t="s">
        <v>96</v>
      </c>
      <c r="C352" s="29" t="s">
        <v>111</v>
      </c>
      <c r="D352" s="32" t="s">
        <v>14</v>
      </c>
      <c r="E352" s="32" t="s">
        <v>6</v>
      </c>
      <c r="F352" s="32" t="s">
        <v>159</v>
      </c>
      <c r="G352" s="31">
        <f>G353+G359+G356</f>
        <v>26973.7</v>
      </c>
      <c r="H352" s="31">
        <f>H353+H359+H356</f>
        <v>2965.2</v>
      </c>
    </row>
    <row r="353" spans="1:8" s="16" customFormat="1" ht="87" customHeight="1">
      <c r="A353" s="28"/>
      <c r="B353" s="28" t="s">
        <v>223</v>
      </c>
      <c r="C353" s="29" t="s">
        <v>253</v>
      </c>
      <c r="D353" s="32" t="s">
        <v>14</v>
      </c>
      <c r="E353" s="32" t="s">
        <v>6</v>
      </c>
      <c r="F353" s="32" t="s">
        <v>159</v>
      </c>
      <c r="G353" s="31">
        <f>G354</f>
        <v>2727</v>
      </c>
      <c r="H353" s="31">
        <f>H354</f>
        <v>2727</v>
      </c>
    </row>
    <row r="354" spans="1:8" s="16" customFormat="1" ht="31.5">
      <c r="A354" s="28"/>
      <c r="B354" s="28" t="s">
        <v>224</v>
      </c>
      <c r="C354" s="29" t="s">
        <v>253</v>
      </c>
      <c r="D354" s="32" t="s">
        <v>14</v>
      </c>
      <c r="E354" s="32" t="s">
        <v>6</v>
      </c>
      <c r="F354" s="32" t="s">
        <v>80</v>
      </c>
      <c r="G354" s="31">
        <f>G355</f>
        <v>2727</v>
      </c>
      <c r="H354" s="31">
        <f>H355</f>
        <v>2727</v>
      </c>
    </row>
    <row r="355" spans="1:8" s="16" customFormat="1" ht="31.5">
      <c r="A355" s="28"/>
      <c r="B355" s="28" t="s">
        <v>225</v>
      </c>
      <c r="C355" s="29" t="s">
        <v>253</v>
      </c>
      <c r="D355" s="32" t="s">
        <v>14</v>
      </c>
      <c r="E355" s="32" t="s">
        <v>6</v>
      </c>
      <c r="F355" s="32" t="s">
        <v>127</v>
      </c>
      <c r="G355" s="31">
        <v>2727</v>
      </c>
      <c r="H355" s="31">
        <f>G355</f>
        <v>2727</v>
      </c>
    </row>
    <row r="356" spans="1:8" s="16" customFormat="1" ht="64.5" customHeight="1">
      <c r="A356" s="28"/>
      <c r="B356" s="28" t="s">
        <v>315</v>
      </c>
      <c r="C356" s="29" t="s">
        <v>324</v>
      </c>
      <c r="D356" s="32" t="s">
        <v>14</v>
      </c>
      <c r="E356" s="32" t="s">
        <v>6</v>
      </c>
      <c r="F356" s="69"/>
      <c r="G356" s="31">
        <f>G357</f>
        <v>238.2</v>
      </c>
      <c r="H356" s="31">
        <f>H357</f>
        <v>238.2</v>
      </c>
    </row>
    <row r="357" spans="1:8" s="16" customFormat="1" ht="35.25" customHeight="1">
      <c r="A357" s="28"/>
      <c r="B357" s="28" t="s">
        <v>67</v>
      </c>
      <c r="C357" s="29" t="s">
        <v>324</v>
      </c>
      <c r="D357" s="32" t="s">
        <v>14</v>
      </c>
      <c r="E357" s="32" t="s">
        <v>6</v>
      </c>
      <c r="F357" s="32">
        <v>600</v>
      </c>
      <c r="G357" s="31">
        <f>G358</f>
        <v>238.2</v>
      </c>
      <c r="H357" s="31">
        <f>H358</f>
        <v>238.2</v>
      </c>
    </row>
    <row r="358" spans="1:8" s="16" customFormat="1" ht="26.25" customHeight="1">
      <c r="A358" s="28"/>
      <c r="B358" s="28" t="s">
        <v>79</v>
      </c>
      <c r="C358" s="29" t="s">
        <v>324</v>
      </c>
      <c r="D358" s="32" t="s">
        <v>14</v>
      </c>
      <c r="E358" s="32" t="s">
        <v>6</v>
      </c>
      <c r="F358" s="32">
        <v>610</v>
      </c>
      <c r="G358" s="31">
        <f>238.2</f>
        <v>238.2</v>
      </c>
      <c r="H358" s="31">
        <f>238.2</f>
        <v>238.2</v>
      </c>
    </row>
    <row r="359" spans="1:8" s="16" customFormat="1" ht="85.5" customHeight="1">
      <c r="A359" s="28"/>
      <c r="B359" s="28" t="s">
        <v>226</v>
      </c>
      <c r="C359" s="29" t="s">
        <v>263</v>
      </c>
      <c r="D359" s="32" t="s">
        <v>14</v>
      </c>
      <c r="E359" s="32" t="s">
        <v>6</v>
      </c>
      <c r="F359" s="32" t="s">
        <v>159</v>
      </c>
      <c r="G359" s="31">
        <f>G360+G362</f>
        <v>24008.5</v>
      </c>
      <c r="H359" s="31">
        <f>H360+H362</f>
        <v>0</v>
      </c>
    </row>
    <row r="360" spans="1:8" s="16" customFormat="1" ht="35.25" customHeight="1">
      <c r="A360" s="28"/>
      <c r="B360" s="28" t="s">
        <v>225</v>
      </c>
      <c r="C360" s="29" t="s">
        <v>263</v>
      </c>
      <c r="D360" s="32" t="s">
        <v>14</v>
      </c>
      <c r="E360" s="32" t="s">
        <v>6</v>
      </c>
      <c r="F360" s="32" t="s">
        <v>80</v>
      </c>
      <c r="G360" s="31">
        <f>G361</f>
        <v>20800.2</v>
      </c>
      <c r="H360" s="31"/>
    </row>
    <row r="361" spans="1:8" s="16" customFormat="1" ht="35.25" customHeight="1">
      <c r="A361" s="28"/>
      <c r="B361" s="28" t="s">
        <v>227</v>
      </c>
      <c r="C361" s="29" t="s">
        <v>263</v>
      </c>
      <c r="D361" s="32" t="s">
        <v>14</v>
      </c>
      <c r="E361" s="32" t="s">
        <v>6</v>
      </c>
      <c r="F361" s="32" t="s">
        <v>127</v>
      </c>
      <c r="G361" s="31">
        <v>20800.2</v>
      </c>
      <c r="H361" s="31"/>
    </row>
    <row r="362" spans="1:8" s="16" customFormat="1" ht="35.25" customHeight="1">
      <c r="A362" s="28"/>
      <c r="B362" s="28" t="s">
        <v>140</v>
      </c>
      <c r="C362" s="29" t="s">
        <v>263</v>
      </c>
      <c r="D362" s="32" t="s">
        <v>14</v>
      </c>
      <c r="E362" s="32" t="s">
        <v>6</v>
      </c>
      <c r="F362" s="32" t="s">
        <v>68</v>
      </c>
      <c r="G362" s="31">
        <f>G363</f>
        <v>3208.3</v>
      </c>
      <c r="H362" s="31"/>
    </row>
    <row r="363" spans="1:8" s="16" customFormat="1" ht="35.25" customHeight="1">
      <c r="A363" s="28"/>
      <c r="B363" s="28" t="s">
        <v>141</v>
      </c>
      <c r="C363" s="29" t="s">
        <v>263</v>
      </c>
      <c r="D363" s="32" t="s">
        <v>14</v>
      </c>
      <c r="E363" s="32" t="s">
        <v>6</v>
      </c>
      <c r="F363" s="32" t="s">
        <v>76</v>
      </c>
      <c r="G363" s="31">
        <v>3208.3</v>
      </c>
      <c r="H363" s="31"/>
    </row>
    <row r="364" spans="1:8" s="16" customFormat="1" ht="34.5" customHeight="1">
      <c r="A364" s="28"/>
      <c r="B364" s="28" t="s">
        <v>198</v>
      </c>
      <c r="C364" s="29" t="s">
        <v>228</v>
      </c>
      <c r="D364" s="32" t="s">
        <v>14</v>
      </c>
      <c r="E364" s="32" t="s">
        <v>6</v>
      </c>
      <c r="F364" s="32" t="s">
        <v>159</v>
      </c>
      <c r="G364" s="31">
        <f>G365</f>
        <v>12079.7</v>
      </c>
      <c r="H364" s="31"/>
    </row>
    <row r="365" spans="1:8" s="16" customFormat="1" ht="37.5" customHeight="1">
      <c r="A365" s="28"/>
      <c r="B365" s="28" t="s">
        <v>67</v>
      </c>
      <c r="C365" s="29" t="s">
        <v>228</v>
      </c>
      <c r="D365" s="32" t="s">
        <v>14</v>
      </c>
      <c r="E365" s="32" t="s">
        <v>6</v>
      </c>
      <c r="F365" s="32" t="s">
        <v>66</v>
      </c>
      <c r="G365" s="31">
        <f>G366</f>
        <v>12079.7</v>
      </c>
      <c r="H365" s="31"/>
    </row>
    <row r="366" spans="1:8" s="16" customFormat="1" ht="26.25" customHeight="1">
      <c r="A366" s="28"/>
      <c r="B366" s="28" t="s">
        <v>79</v>
      </c>
      <c r="C366" s="29" t="s">
        <v>228</v>
      </c>
      <c r="D366" s="32" t="s">
        <v>14</v>
      </c>
      <c r="E366" s="32" t="s">
        <v>6</v>
      </c>
      <c r="F366" s="32" t="s">
        <v>78</v>
      </c>
      <c r="G366" s="31">
        <v>12079.7</v>
      </c>
      <c r="H366" s="31"/>
    </row>
    <row r="367" spans="1:8" s="16" customFormat="1" ht="20.25" customHeight="1">
      <c r="A367" s="28"/>
      <c r="B367" s="28" t="s">
        <v>168</v>
      </c>
      <c r="C367" s="29" t="s">
        <v>229</v>
      </c>
      <c r="D367" s="32" t="s">
        <v>14</v>
      </c>
      <c r="E367" s="32" t="s">
        <v>6</v>
      </c>
      <c r="F367" s="32" t="s">
        <v>159</v>
      </c>
      <c r="G367" s="31">
        <f>G368</f>
        <v>1790</v>
      </c>
      <c r="H367" s="31"/>
    </row>
    <row r="368" spans="1:8" s="16" customFormat="1" ht="33" customHeight="1">
      <c r="A368" s="28"/>
      <c r="B368" s="28" t="s">
        <v>67</v>
      </c>
      <c r="C368" s="29" t="s">
        <v>229</v>
      </c>
      <c r="D368" s="32" t="s">
        <v>14</v>
      </c>
      <c r="E368" s="32" t="s">
        <v>6</v>
      </c>
      <c r="F368" s="32" t="s">
        <v>66</v>
      </c>
      <c r="G368" s="31">
        <f>G369</f>
        <v>1790</v>
      </c>
      <c r="H368" s="31"/>
    </row>
    <row r="369" spans="1:8" s="16" customFormat="1" ht="24" customHeight="1">
      <c r="A369" s="28"/>
      <c r="B369" s="28" t="s">
        <v>79</v>
      </c>
      <c r="C369" s="29" t="s">
        <v>229</v>
      </c>
      <c r="D369" s="32" t="s">
        <v>14</v>
      </c>
      <c r="E369" s="32" t="s">
        <v>6</v>
      </c>
      <c r="F369" s="32" t="s">
        <v>78</v>
      </c>
      <c r="G369" s="31">
        <f>1890-100</f>
        <v>1790</v>
      </c>
      <c r="H369" s="31"/>
    </row>
    <row r="370" spans="1:8" s="16" customFormat="1" ht="68.25" customHeight="1">
      <c r="A370" s="37">
        <v>4</v>
      </c>
      <c r="B370" s="63" t="s">
        <v>46</v>
      </c>
      <c r="C370" s="26" t="s">
        <v>62</v>
      </c>
      <c r="D370" s="32"/>
      <c r="E370" s="32"/>
      <c r="F370" s="29"/>
      <c r="G370" s="58">
        <f>G382+G371</f>
        <v>143609.40000000002</v>
      </c>
      <c r="H370" s="58">
        <f>H382+H371</f>
        <v>60786.7</v>
      </c>
    </row>
    <row r="371" spans="1:8" s="16" customFormat="1" ht="21" customHeight="1">
      <c r="A371" s="37"/>
      <c r="B371" s="28" t="s">
        <v>13</v>
      </c>
      <c r="C371" s="29" t="s">
        <v>246</v>
      </c>
      <c r="D371" s="32" t="s">
        <v>14</v>
      </c>
      <c r="E371" s="32"/>
      <c r="F371" s="29"/>
      <c r="G371" s="31">
        <f>G372</f>
        <v>62497.8</v>
      </c>
      <c r="H371" s="31">
        <f>H372</f>
        <v>3695</v>
      </c>
    </row>
    <row r="372" spans="1:8" s="16" customFormat="1" ht="20.25" customHeight="1">
      <c r="A372" s="37"/>
      <c r="B372" s="28" t="s">
        <v>38</v>
      </c>
      <c r="C372" s="29" t="s">
        <v>246</v>
      </c>
      <c r="D372" s="32" t="s">
        <v>14</v>
      </c>
      <c r="E372" s="32" t="s">
        <v>36</v>
      </c>
      <c r="F372" s="29"/>
      <c r="G372" s="31">
        <f>G373</f>
        <v>62497.8</v>
      </c>
      <c r="H372" s="31">
        <f>H373</f>
        <v>3695</v>
      </c>
    </row>
    <row r="373" spans="1:8" s="16" customFormat="1" ht="42.75" customHeight="1">
      <c r="A373" s="37"/>
      <c r="B373" s="34" t="s">
        <v>87</v>
      </c>
      <c r="C373" s="29" t="s">
        <v>246</v>
      </c>
      <c r="D373" s="32" t="s">
        <v>14</v>
      </c>
      <c r="E373" s="32" t="s">
        <v>36</v>
      </c>
      <c r="F373" s="29"/>
      <c r="G373" s="31">
        <f>G377+G379+G374</f>
        <v>62497.8</v>
      </c>
      <c r="H373" s="31">
        <f>H377+H379+H374</f>
        <v>3695</v>
      </c>
    </row>
    <row r="374" spans="1:8" s="16" customFormat="1" ht="63.75" customHeight="1">
      <c r="A374" s="37"/>
      <c r="B374" s="34" t="s">
        <v>315</v>
      </c>
      <c r="C374" s="29" t="s">
        <v>317</v>
      </c>
      <c r="D374" s="32" t="s">
        <v>14</v>
      </c>
      <c r="E374" s="32" t="s">
        <v>36</v>
      </c>
      <c r="F374" s="29"/>
      <c r="G374" s="31">
        <f>G375</f>
        <v>3695</v>
      </c>
      <c r="H374" s="31">
        <f>H375</f>
        <v>3695</v>
      </c>
    </row>
    <row r="375" spans="1:8" s="16" customFormat="1" ht="36" customHeight="1">
      <c r="A375" s="37"/>
      <c r="B375" s="34" t="s">
        <v>67</v>
      </c>
      <c r="C375" s="29" t="s">
        <v>317</v>
      </c>
      <c r="D375" s="32" t="s">
        <v>14</v>
      </c>
      <c r="E375" s="32" t="s">
        <v>36</v>
      </c>
      <c r="F375" s="29" t="s">
        <v>66</v>
      </c>
      <c r="G375" s="31">
        <f>G376</f>
        <v>3695</v>
      </c>
      <c r="H375" s="31">
        <f>H376</f>
        <v>3695</v>
      </c>
    </row>
    <row r="376" spans="1:8" s="16" customFormat="1" ht="22.5" customHeight="1">
      <c r="A376" s="37"/>
      <c r="B376" s="34" t="s">
        <v>79</v>
      </c>
      <c r="C376" s="29" t="s">
        <v>317</v>
      </c>
      <c r="D376" s="32" t="s">
        <v>14</v>
      </c>
      <c r="E376" s="32" t="s">
        <v>36</v>
      </c>
      <c r="F376" s="29">
        <v>610</v>
      </c>
      <c r="G376" s="31">
        <f>3695</f>
        <v>3695</v>
      </c>
      <c r="H376" s="31">
        <f>G376</f>
        <v>3695</v>
      </c>
    </row>
    <row r="377" spans="1:8" s="16" customFormat="1" ht="33.75" customHeight="1">
      <c r="A377" s="37"/>
      <c r="B377" s="34" t="s">
        <v>67</v>
      </c>
      <c r="C377" s="29" t="s">
        <v>246</v>
      </c>
      <c r="D377" s="32" t="s">
        <v>14</v>
      </c>
      <c r="E377" s="32" t="s">
        <v>36</v>
      </c>
      <c r="F377" s="29" t="s">
        <v>66</v>
      </c>
      <c r="G377" s="31">
        <f>G378</f>
        <v>58302.8</v>
      </c>
      <c r="H377" s="58"/>
    </row>
    <row r="378" spans="1:8" s="16" customFormat="1" ht="23.25" customHeight="1">
      <c r="A378" s="37"/>
      <c r="B378" s="34" t="s">
        <v>79</v>
      </c>
      <c r="C378" s="29" t="s">
        <v>246</v>
      </c>
      <c r="D378" s="32" t="s">
        <v>14</v>
      </c>
      <c r="E378" s="32" t="s">
        <v>36</v>
      </c>
      <c r="F378" s="29">
        <v>610</v>
      </c>
      <c r="G378" s="31">
        <v>58302.8</v>
      </c>
      <c r="H378" s="58"/>
    </row>
    <row r="379" spans="1:8" s="16" customFormat="1" ht="23.25" customHeight="1">
      <c r="A379" s="37"/>
      <c r="B379" s="34" t="s">
        <v>103</v>
      </c>
      <c r="C379" s="29" t="s">
        <v>312</v>
      </c>
      <c r="D379" s="32" t="s">
        <v>14</v>
      </c>
      <c r="E379" s="32" t="s">
        <v>36</v>
      </c>
      <c r="F379" s="69"/>
      <c r="G379" s="31">
        <f>G380</f>
        <v>500</v>
      </c>
      <c r="H379" s="58"/>
    </row>
    <row r="380" spans="1:8" s="16" customFormat="1" ht="32.25" customHeight="1">
      <c r="A380" s="37"/>
      <c r="B380" s="34" t="s">
        <v>67</v>
      </c>
      <c r="C380" s="29" t="s">
        <v>312</v>
      </c>
      <c r="D380" s="32" t="s">
        <v>14</v>
      </c>
      <c r="E380" s="32" t="s">
        <v>36</v>
      </c>
      <c r="F380" s="29" t="s">
        <v>66</v>
      </c>
      <c r="G380" s="31">
        <f>G381</f>
        <v>500</v>
      </c>
      <c r="H380" s="58"/>
    </row>
    <row r="381" spans="1:8" s="16" customFormat="1" ht="23.25" customHeight="1">
      <c r="A381" s="37"/>
      <c r="B381" s="34" t="s">
        <v>79</v>
      </c>
      <c r="C381" s="29" t="s">
        <v>312</v>
      </c>
      <c r="D381" s="32" t="s">
        <v>14</v>
      </c>
      <c r="E381" s="32" t="s">
        <v>36</v>
      </c>
      <c r="F381" s="29">
        <v>610</v>
      </c>
      <c r="G381" s="31">
        <f>500</f>
        <v>500</v>
      </c>
      <c r="H381" s="58"/>
    </row>
    <row r="382" spans="1:8" s="16" customFormat="1" ht="21.75" customHeight="1">
      <c r="A382" s="9"/>
      <c r="B382" s="28" t="s">
        <v>22</v>
      </c>
      <c r="C382" s="29" t="s">
        <v>144</v>
      </c>
      <c r="D382" s="32" t="s">
        <v>16</v>
      </c>
      <c r="E382" s="32" t="s">
        <v>20</v>
      </c>
      <c r="F382" s="29"/>
      <c r="G382" s="31">
        <f>G383</f>
        <v>81111.6</v>
      </c>
      <c r="H382" s="31">
        <f>H383</f>
        <v>57091.7</v>
      </c>
    </row>
    <row r="383" spans="1:8" s="16" customFormat="1" ht="21.75" customHeight="1">
      <c r="A383" s="9"/>
      <c r="B383" s="28" t="s">
        <v>33</v>
      </c>
      <c r="C383" s="29" t="s">
        <v>144</v>
      </c>
      <c r="D383" s="32" t="s">
        <v>16</v>
      </c>
      <c r="E383" s="32" t="s">
        <v>7</v>
      </c>
      <c r="F383" s="29"/>
      <c r="G383" s="31">
        <f>G384+G393+G396+G403</f>
        <v>81111.6</v>
      </c>
      <c r="H383" s="31">
        <f>H384+H393+H396+H403</f>
        <v>57091.7</v>
      </c>
    </row>
    <row r="384" spans="1:8" s="16" customFormat="1" ht="34.5" customHeight="1">
      <c r="A384" s="9"/>
      <c r="B384" s="28" t="s">
        <v>133</v>
      </c>
      <c r="C384" s="29" t="s">
        <v>134</v>
      </c>
      <c r="D384" s="32" t="s">
        <v>16</v>
      </c>
      <c r="E384" s="32" t="s">
        <v>7</v>
      </c>
      <c r="F384" s="68"/>
      <c r="G384" s="31">
        <f>G388+G390+G385</f>
        <v>3922.2999999999997</v>
      </c>
      <c r="H384" s="31">
        <f>H388+H390+H385</f>
        <v>91.7</v>
      </c>
    </row>
    <row r="385" spans="1:8" s="16" customFormat="1" ht="64.5" customHeight="1">
      <c r="A385" s="9"/>
      <c r="B385" s="34" t="s">
        <v>315</v>
      </c>
      <c r="C385" s="29" t="s">
        <v>316</v>
      </c>
      <c r="D385" s="32" t="s">
        <v>16</v>
      </c>
      <c r="E385" s="32" t="s">
        <v>7</v>
      </c>
      <c r="F385" s="29"/>
      <c r="G385" s="31">
        <f>G386</f>
        <v>91.7</v>
      </c>
      <c r="H385" s="31">
        <f>H386</f>
        <v>91.7</v>
      </c>
    </row>
    <row r="386" spans="1:8" s="16" customFormat="1" ht="31.5" customHeight="1">
      <c r="A386" s="9"/>
      <c r="B386" s="34" t="s">
        <v>67</v>
      </c>
      <c r="C386" s="29" t="s">
        <v>316</v>
      </c>
      <c r="D386" s="32" t="s">
        <v>16</v>
      </c>
      <c r="E386" s="32" t="s">
        <v>7</v>
      </c>
      <c r="F386" s="29" t="s">
        <v>66</v>
      </c>
      <c r="G386" s="31">
        <f>G387</f>
        <v>91.7</v>
      </c>
      <c r="H386" s="31">
        <f>H387</f>
        <v>91.7</v>
      </c>
    </row>
    <row r="387" spans="1:8" s="16" customFormat="1" ht="21.75" customHeight="1">
      <c r="A387" s="9"/>
      <c r="B387" s="34" t="s">
        <v>79</v>
      </c>
      <c r="C387" s="29" t="s">
        <v>316</v>
      </c>
      <c r="D387" s="32" t="s">
        <v>16</v>
      </c>
      <c r="E387" s="32" t="s">
        <v>7</v>
      </c>
      <c r="F387" s="29">
        <v>610</v>
      </c>
      <c r="G387" s="31">
        <f>91.7</f>
        <v>91.7</v>
      </c>
      <c r="H387" s="31">
        <f>G387</f>
        <v>91.7</v>
      </c>
    </row>
    <row r="388" spans="1:8" s="16" customFormat="1" ht="35.25" customHeight="1">
      <c r="A388" s="9"/>
      <c r="B388" s="28" t="s">
        <v>67</v>
      </c>
      <c r="C388" s="29" t="s">
        <v>134</v>
      </c>
      <c r="D388" s="32" t="s">
        <v>16</v>
      </c>
      <c r="E388" s="32" t="s">
        <v>7</v>
      </c>
      <c r="F388" s="29">
        <v>600</v>
      </c>
      <c r="G388" s="31">
        <f>G389</f>
        <v>3590.6</v>
      </c>
      <c r="H388" s="31"/>
    </row>
    <row r="389" spans="1:8" s="16" customFormat="1" ht="21.75" customHeight="1">
      <c r="A389" s="9"/>
      <c r="B389" s="28" t="s">
        <v>79</v>
      </c>
      <c r="C389" s="29" t="s">
        <v>134</v>
      </c>
      <c r="D389" s="32" t="s">
        <v>16</v>
      </c>
      <c r="E389" s="32" t="s">
        <v>7</v>
      </c>
      <c r="F389" s="29">
        <v>610</v>
      </c>
      <c r="G389" s="31">
        <v>3590.6</v>
      </c>
      <c r="H389" s="31"/>
    </row>
    <row r="390" spans="1:8" s="16" customFormat="1" ht="26.25" customHeight="1">
      <c r="A390" s="9"/>
      <c r="B390" s="28" t="s">
        <v>135</v>
      </c>
      <c r="C390" s="29" t="s">
        <v>136</v>
      </c>
      <c r="D390" s="32" t="s">
        <v>16</v>
      </c>
      <c r="E390" s="32" t="s">
        <v>7</v>
      </c>
      <c r="F390" s="29"/>
      <c r="G390" s="31">
        <f>G392</f>
        <v>240</v>
      </c>
      <c r="H390" s="31"/>
    </row>
    <row r="391" spans="1:8" s="16" customFormat="1" ht="36" customHeight="1">
      <c r="A391" s="9"/>
      <c r="B391" s="28" t="s">
        <v>67</v>
      </c>
      <c r="C391" s="29" t="s">
        <v>136</v>
      </c>
      <c r="D391" s="32" t="s">
        <v>16</v>
      </c>
      <c r="E391" s="32" t="s">
        <v>7</v>
      </c>
      <c r="F391" s="29" t="s">
        <v>66</v>
      </c>
      <c r="G391" s="31">
        <f>G392</f>
        <v>240</v>
      </c>
      <c r="H391" s="31"/>
    </row>
    <row r="392" spans="1:8" s="16" customFormat="1" ht="21.75" customHeight="1">
      <c r="A392" s="9"/>
      <c r="B392" s="28" t="s">
        <v>79</v>
      </c>
      <c r="C392" s="29" t="s">
        <v>136</v>
      </c>
      <c r="D392" s="32" t="s">
        <v>16</v>
      </c>
      <c r="E392" s="32" t="s">
        <v>7</v>
      </c>
      <c r="F392" s="29" t="s">
        <v>78</v>
      </c>
      <c r="G392" s="31">
        <v>240</v>
      </c>
      <c r="H392" s="31"/>
    </row>
    <row r="393" spans="1:8" s="16" customFormat="1" ht="34.5" customHeight="1">
      <c r="A393" s="9"/>
      <c r="B393" s="28" t="s">
        <v>87</v>
      </c>
      <c r="C393" s="29" t="s">
        <v>137</v>
      </c>
      <c r="D393" s="32" t="s">
        <v>16</v>
      </c>
      <c r="E393" s="32" t="s">
        <v>7</v>
      </c>
      <c r="F393" s="29"/>
      <c r="G393" s="31">
        <f>G394</f>
        <v>13024.3</v>
      </c>
      <c r="H393" s="31"/>
    </row>
    <row r="394" spans="1:8" s="16" customFormat="1" ht="21.75" customHeight="1">
      <c r="A394" s="9"/>
      <c r="B394" s="28" t="s">
        <v>135</v>
      </c>
      <c r="C394" s="29" t="s">
        <v>137</v>
      </c>
      <c r="D394" s="32" t="s">
        <v>16</v>
      </c>
      <c r="E394" s="32" t="s">
        <v>7</v>
      </c>
      <c r="F394" s="29" t="s">
        <v>66</v>
      </c>
      <c r="G394" s="31">
        <f>G395</f>
        <v>13024.3</v>
      </c>
      <c r="H394" s="31"/>
    </row>
    <row r="395" spans="1:8" s="16" customFormat="1" ht="21.75" customHeight="1">
      <c r="A395" s="9"/>
      <c r="B395" s="28" t="s">
        <v>79</v>
      </c>
      <c r="C395" s="29" t="s">
        <v>137</v>
      </c>
      <c r="D395" s="32" t="s">
        <v>16</v>
      </c>
      <c r="E395" s="32" t="s">
        <v>7</v>
      </c>
      <c r="F395" s="29" t="s">
        <v>78</v>
      </c>
      <c r="G395" s="31">
        <f>11604.3+1920-500</f>
        <v>13024.3</v>
      </c>
      <c r="H395" s="31"/>
    </row>
    <row r="396" spans="1:8" s="16" customFormat="1" ht="48.75" customHeight="1">
      <c r="A396" s="9"/>
      <c r="B396" s="28" t="s">
        <v>138</v>
      </c>
      <c r="C396" s="29" t="s">
        <v>139</v>
      </c>
      <c r="D396" s="32" t="s">
        <v>16</v>
      </c>
      <c r="E396" s="32" t="s">
        <v>7</v>
      </c>
      <c r="F396" s="29"/>
      <c r="G396" s="31">
        <f>G397+G399</f>
        <v>4165</v>
      </c>
      <c r="H396" s="31"/>
    </row>
    <row r="397" spans="1:8" s="16" customFormat="1" ht="31.5" customHeight="1">
      <c r="A397" s="9"/>
      <c r="B397" s="28" t="s">
        <v>140</v>
      </c>
      <c r="C397" s="29" t="s">
        <v>139</v>
      </c>
      <c r="D397" s="32" t="s">
        <v>16</v>
      </c>
      <c r="E397" s="32" t="s">
        <v>7</v>
      </c>
      <c r="F397" s="29" t="s">
        <v>68</v>
      </c>
      <c r="G397" s="31">
        <f>G398</f>
        <v>3165</v>
      </c>
      <c r="H397" s="31"/>
    </row>
    <row r="398" spans="1:8" s="16" customFormat="1" ht="33" customHeight="1">
      <c r="A398" s="9"/>
      <c r="B398" s="28" t="s">
        <v>141</v>
      </c>
      <c r="C398" s="29" t="s">
        <v>139</v>
      </c>
      <c r="D398" s="32" t="s">
        <v>16</v>
      </c>
      <c r="E398" s="32" t="s">
        <v>7</v>
      </c>
      <c r="F398" s="29" t="s">
        <v>76</v>
      </c>
      <c r="G398" s="31">
        <f>5085-1920</f>
        <v>3165</v>
      </c>
      <c r="H398" s="31"/>
    </row>
    <row r="399" spans="1:8" s="16" customFormat="1" ht="33" customHeight="1">
      <c r="A399" s="9"/>
      <c r="B399" s="28" t="s">
        <v>307</v>
      </c>
      <c r="C399" s="29" t="s">
        <v>139</v>
      </c>
      <c r="D399" s="32" t="s">
        <v>16</v>
      </c>
      <c r="E399" s="32" t="s">
        <v>7</v>
      </c>
      <c r="F399" s="68"/>
      <c r="G399" s="31">
        <f>G400</f>
        <v>1000</v>
      </c>
      <c r="H399" s="31"/>
    </row>
    <row r="400" spans="1:8" s="16" customFormat="1" ht="48" customHeight="1">
      <c r="A400" s="9"/>
      <c r="B400" s="28" t="s">
        <v>308</v>
      </c>
      <c r="C400" s="29" t="s">
        <v>139</v>
      </c>
      <c r="D400" s="32" t="s">
        <v>16</v>
      </c>
      <c r="E400" s="32" t="s">
        <v>7</v>
      </c>
      <c r="F400" s="68"/>
      <c r="G400" s="31">
        <f>G401</f>
        <v>1000</v>
      </c>
      <c r="H400" s="31"/>
    </row>
    <row r="401" spans="1:8" s="16" customFormat="1" ht="25.5" customHeight="1">
      <c r="A401" s="9"/>
      <c r="B401" s="28" t="s">
        <v>121</v>
      </c>
      <c r="C401" s="29" t="s">
        <v>139</v>
      </c>
      <c r="D401" s="32" t="s">
        <v>16</v>
      </c>
      <c r="E401" s="32" t="s">
        <v>7</v>
      </c>
      <c r="F401" s="29" t="s">
        <v>122</v>
      </c>
      <c r="G401" s="31">
        <f>G402</f>
        <v>1000</v>
      </c>
      <c r="H401" s="31"/>
    </row>
    <row r="402" spans="1:8" s="16" customFormat="1" ht="49.5" customHeight="1">
      <c r="A402" s="9"/>
      <c r="B402" s="28" t="s">
        <v>148</v>
      </c>
      <c r="C402" s="29" t="s">
        <v>139</v>
      </c>
      <c r="D402" s="32" t="s">
        <v>16</v>
      </c>
      <c r="E402" s="32" t="s">
        <v>7</v>
      </c>
      <c r="F402" s="29" t="s">
        <v>149</v>
      </c>
      <c r="G402" s="31">
        <v>1000</v>
      </c>
      <c r="H402" s="31"/>
    </row>
    <row r="403" spans="1:8" s="16" customFormat="1" ht="33" customHeight="1">
      <c r="A403" s="9"/>
      <c r="B403" s="28" t="s">
        <v>142</v>
      </c>
      <c r="C403" s="29" t="s">
        <v>143</v>
      </c>
      <c r="D403" s="32" t="s">
        <v>16</v>
      </c>
      <c r="E403" s="32" t="s">
        <v>7</v>
      </c>
      <c r="F403" s="29"/>
      <c r="G403" s="31">
        <f>G404+G407</f>
        <v>60000</v>
      </c>
      <c r="H403" s="31">
        <f>H404+H407</f>
        <v>57000</v>
      </c>
    </row>
    <row r="404" spans="1:8" s="16" customFormat="1" ht="21.75" customHeight="1">
      <c r="A404" s="9"/>
      <c r="B404" s="28" t="s">
        <v>135</v>
      </c>
      <c r="C404" s="29" t="s">
        <v>143</v>
      </c>
      <c r="D404" s="32" t="s">
        <v>16</v>
      </c>
      <c r="E404" s="32" t="s">
        <v>7</v>
      </c>
      <c r="F404" s="29"/>
      <c r="G404" s="31">
        <f>G405</f>
        <v>3000</v>
      </c>
      <c r="H404" s="31"/>
    </row>
    <row r="405" spans="1:8" s="16" customFormat="1" ht="36.75" customHeight="1">
      <c r="A405" s="9"/>
      <c r="B405" s="28" t="s">
        <v>67</v>
      </c>
      <c r="C405" s="29" t="s">
        <v>143</v>
      </c>
      <c r="D405" s="32" t="s">
        <v>16</v>
      </c>
      <c r="E405" s="32" t="s">
        <v>7</v>
      </c>
      <c r="F405" s="29" t="s">
        <v>66</v>
      </c>
      <c r="G405" s="31">
        <f>G406</f>
        <v>3000</v>
      </c>
      <c r="H405" s="31"/>
    </row>
    <row r="406" spans="1:8" s="16" customFormat="1" ht="24" customHeight="1">
      <c r="A406" s="9"/>
      <c r="B406" s="28" t="s">
        <v>79</v>
      </c>
      <c r="C406" s="29" t="s">
        <v>143</v>
      </c>
      <c r="D406" s="32" t="s">
        <v>16</v>
      </c>
      <c r="E406" s="32" t="s">
        <v>7</v>
      </c>
      <c r="F406" s="29" t="s">
        <v>78</v>
      </c>
      <c r="G406" s="31">
        <f>6750+736-4486</f>
        <v>3000</v>
      </c>
      <c r="H406" s="31"/>
    </row>
    <row r="407" spans="1:8" s="16" customFormat="1" ht="33.75" customHeight="1">
      <c r="A407" s="51"/>
      <c r="B407" s="28" t="s">
        <v>291</v>
      </c>
      <c r="C407" s="29" t="s">
        <v>294</v>
      </c>
      <c r="D407" s="32" t="s">
        <v>16</v>
      </c>
      <c r="E407" s="32" t="s">
        <v>7</v>
      </c>
      <c r="F407" s="29"/>
      <c r="G407" s="31">
        <f>G408</f>
        <v>57000</v>
      </c>
      <c r="H407" s="31">
        <f>H408</f>
        <v>57000</v>
      </c>
    </row>
    <row r="408" spans="1:8" s="16" customFormat="1" ht="36" customHeight="1">
      <c r="A408" s="51"/>
      <c r="B408" s="28" t="s">
        <v>67</v>
      </c>
      <c r="C408" s="29" t="s">
        <v>294</v>
      </c>
      <c r="D408" s="32" t="s">
        <v>16</v>
      </c>
      <c r="E408" s="32" t="s">
        <v>7</v>
      </c>
      <c r="F408" s="29" t="s">
        <v>66</v>
      </c>
      <c r="G408" s="31">
        <f>G409</f>
        <v>57000</v>
      </c>
      <c r="H408" s="31">
        <f>H409</f>
        <v>57000</v>
      </c>
    </row>
    <row r="409" spans="1:8" s="16" customFormat="1" ht="24" customHeight="1">
      <c r="A409" s="51"/>
      <c r="B409" s="28" t="s">
        <v>79</v>
      </c>
      <c r="C409" s="29" t="s">
        <v>294</v>
      </c>
      <c r="D409" s="32" t="s">
        <v>16</v>
      </c>
      <c r="E409" s="32" t="s">
        <v>7</v>
      </c>
      <c r="F409" s="29" t="s">
        <v>78</v>
      </c>
      <c r="G409" s="31">
        <f>98250-41250</f>
        <v>57000</v>
      </c>
      <c r="H409" s="31">
        <f>98250-41250</f>
        <v>57000</v>
      </c>
    </row>
    <row r="410" spans="1:8" s="16" customFormat="1" ht="117" customHeight="1">
      <c r="A410" s="51">
        <v>5</v>
      </c>
      <c r="B410" s="64" t="s">
        <v>47</v>
      </c>
      <c r="C410" s="52" t="s">
        <v>145</v>
      </c>
      <c r="D410" s="53"/>
      <c r="E410" s="54"/>
      <c r="F410" s="55"/>
      <c r="G410" s="59">
        <f>G411</f>
        <v>4086.2</v>
      </c>
      <c r="H410" s="46"/>
    </row>
    <row r="411" spans="1:8" s="16" customFormat="1" ht="22.5" customHeight="1">
      <c r="A411" s="19"/>
      <c r="B411" s="22" t="s">
        <v>34</v>
      </c>
      <c r="C411" s="35" t="s">
        <v>145</v>
      </c>
      <c r="D411" s="42" t="s">
        <v>15</v>
      </c>
      <c r="E411" s="23" t="s">
        <v>20</v>
      </c>
      <c r="F411" s="41"/>
      <c r="G411" s="48">
        <f>G412</f>
        <v>4086.2</v>
      </c>
      <c r="H411" s="47"/>
    </row>
    <row r="412" spans="1:8" s="16" customFormat="1" ht="21.75" customHeight="1">
      <c r="A412" s="9"/>
      <c r="B412" s="43" t="s">
        <v>35</v>
      </c>
      <c r="C412" s="35" t="s">
        <v>145</v>
      </c>
      <c r="D412" s="45" t="s">
        <v>15</v>
      </c>
      <c r="E412" s="36" t="s">
        <v>8</v>
      </c>
      <c r="F412" s="44"/>
      <c r="G412" s="49">
        <f>G413</f>
        <v>4086.2</v>
      </c>
      <c r="H412" s="33"/>
    </row>
    <row r="413" spans="1:8" s="16" customFormat="1" ht="22.5" customHeight="1">
      <c r="A413" s="19"/>
      <c r="B413" s="43" t="s">
        <v>72</v>
      </c>
      <c r="C413" s="35" t="s">
        <v>145</v>
      </c>
      <c r="D413" s="36" t="s">
        <v>15</v>
      </c>
      <c r="E413" s="36" t="s">
        <v>8</v>
      </c>
      <c r="F413" s="35" t="s">
        <v>70</v>
      </c>
      <c r="G413" s="61">
        <f>G414</f>
        <v>4086.2</v>
      </c>
      <c r="H413" s="33"/>
    </row>
    <row r="414" spans="1:8" s="16" customFormat="1" ht="34.5" customHeight="1">
      <c r="A414" s="19"/>
      <c r="B414" s="43" t="s">
        <v>73</v>
      </c>
      <c r="C414" s="35" t="s">
        <v>145</v>
      </c>
      <c r="D414" s="42" t="s">
        <v>15</v>
      </c>
      <c r="E414" s="23" t="s">
        <v>8</v>
      </c>
      <c r="F414" s="41" t="s">
        <v>71</v>
      </c>
      <c r="G414" s="48">
        <v>4086.2</v>
      </c>
      <c r="H414" s="47"/>
    </row>
    <row r="415" spans="1:8" s="16" customFormat="1" ht="72" customHeight="1">
      <c r="A415" s="25">
        <v>6</v>
      </c>
      <c r="B415" s="63" t="s">
        <v>260</v>
      </c>
      <c r="C415" s="26" t="s">
        <v>146</v>
      </c>
      <c r="D415" s="30"/>
      <c r="E415" s="30"/>
      <c r="F415" s="29"/>
      <c r="G415" s="58">
        <f>G416</f>
        <v>11000</v>
      </c>
      <c r="H415" s="27">
        <f>H416</f>
        <v>0</v>
      </c>
    </row>
    <row r="416" spans="1:8" s="16" customFormat="1" ht="23.25" customHeight="1">
      <c r="A416" s="24"/>
      <c r="B416" s="28" t="s">
        <v>23</v>
      </c>
      <c r="C416" s="29" t="s">
        <v>146</v>
      </c>
      <c r="D416" s="32" t="s">
        <v>17</v>
      </c>
      <c r="E416" s="32" t="s">
        <v>20</v>
      </c>
      <c r="F416" s="29"/>
      <c r="G416" s="31">
        <f>G417</f>
        <v>11000</v>
      </c>
      <c r="H416" s="33"/>
    </row>
    <row r="417" spans="1:8" s="16" customFormat="1" ht="25.5" customHeight="1">
      <c r="A417" s="24"/>
      <c r="B417" s="28" t="s">
        <v>24</v>
      </c>
      <c r="C417" s="29" t="s">
        <v>146</v>
      </c>
      <c r="D417" s="32" t="s">
        <v>17</v>
      </c>
      <c r="E417" s="32" t="s">
        <v>12</v>
      </c>
      <c r="F417" s="29"/>
      <c r="G417" s="31">
        <f>G418</f>
        <v>11000</v>
      </c>
      <c r="H417" s="33"/>
    </row>
    <row r="418" spans="1:8" s="16" customFormat="1" ht="21.75" customHeight="1">
      <c r="A418" s="24"/>
      <c r="B418" s="34" t="s">
        <v>69</v>
      </c>
      <c r="C418" s="29" t="s">
        <v>146</v>
      </c>
      <c r="D418" s="32" t="s">
        <v>17</v>
      </c>
      <c r="E418" s="32" t="s">
        <v>12</v>
      </c>
      <c r="F418" s="29" t="s">
        <v>68</v>
      </c>
      <c r="G418" s="31">
        <f>G419</f>
        <v>11000</v>
      </c>
      <c r="H418" s="33"/>
    </row>
    <row r="419" spans="1:8" s="16" customFormat="1" ht="38.25" customHeight="1">
      <c r="A419" s="9"/>
      <c r="B419" s="34" t="s">
        <v>77</v>
      </c>
      <c r="C419" s="29" t="s">
        <v>146</v>
      </c>
      <c r="D419" s="32" t="s">
        <v>17</v>
      </c>
      <c r="E419" s="32" t="s">
        <v>12</v>
      </c>
      <c r="F419" s="29" t="s">
        <v>76</v>
      </c>
      <c r="G419" s="31">
        <f>4000+7000</f>
        <v>11000</v>
      </c>
      <c r="H419" s="33"/>
    </row>
    <row r="420" spans="1:8" s="16" customFormat="1" ht="69.75" customHeight="1">
      <c r="A420" s="25">
        <v>7</v>
      </c>
      <c r="B420" s="63" t="s">
        <v>64</v>
      </c>
      <c r="C420" s="10" t="s">
        <v>63</v>
      </c>
      <c r="D420" s="10"/>
      <c r="E420" s="10"/>
      <c r="F420" s="10"/>
      <c r="G420" s="58">
        <f>G421+G424+G427</f>
        <v>2848.1</v>
      </c>
      <c r="H420" s="57"/>
    </row>
    <row r="421" spans="1:8" s="16" customFormat="1" ht="32.25" customHeight="1">
      <c r="A421" s="28"/>
      <c r="B421" s="34" t="s">
        <v>88</v>
      </c>
      <c r="C421" s="29" t="s">
        <v>89</v>
      </c>
      <c r="D421" s="32" t="s">
        <v>8</v>
      </c>
      <c r="E421" s="32" t="s">
        <v>37</v>
      </c>
      <c r="F421" s="69"/>
      <c r="G421" s="31">
        <f>G422</f>
        <v>100</v>
      </c>
      <c r="H421" s="57"/>
    </row>
    <row r="422" spans="1:8" s="16" customFormat="1" ht="23.25" customHeight="1">
      <c r="A422" s="28"/>
      <c r="B422" s="34" t="s">
        <v>69</v>
      </c>
      <c r="C422" s="29" t="s">
        <v>89</v>
      </c>
      <c r="D422" s="32" t="s">
        <v>8</v>
      </c>
      <c r="E422" s="32" t="s">
        <v>37</v>
      </c>
      <c r="F422" s="29" t="s">
        <v>68</v>
      </c>
      <c r="G422" s="31">
        <f>G423</f>
        <v>100</v>
      </c>
      <c r="H422" s="57"/>
    </row>
    <row r="423" spans="1:8" s="16" customFormat="1" ht="33.75" customHeight="1">
      <c r="A423" s="28"/>
      <c r="B423" s="34" t="s">
        <v>77</v>
      </c>
      <c r="C423" s="29" t="s">
        <v>89</v>
      </c>
      <c r="D423" s="32" t="s">
        <v>8</v>
      </c>
      <c r="E423" s="32" t="s">
        <v>37</v>
      </c>
      <c r="F423" s="29" t="s">
        <v>76</v>
      </c>
      <c r="G423" s="31">
        <v>100</v>
      </c>
      <c r="H423" s="57"/>
    </row>
    <row r="424" spans="1:8" s="16" customFormat="1" ht="31.5" customHeight="1">
      <c r="A424" s="28"/>
      <c r="B424" s="34" t="s">
        <v>90</v>
      </c>
      <c r="C424" s="29" t="s">
        <v>91</v>
      </c>
      <c r="D424" s="32" t="s">
        <v>8</v>
      </c>
      <c r="E424" s="32" t="s">
        <v>37</v>
      </c>
      <c r="F424" s="29"/>
      <c r="G424" s="31">
        <f>G425</f>
        <v>1408.1</v>
      </c>
      <c r="H424" s="57"/>
    </row>
    <row r="425" spans="1:8" s="16" customFormat="1" ht="23.25" customHeight="1">
      <c r="A425" s="28"/>
      <c r="B425" s="34" t="s">
        <v>69</v>
      </c>
      <c r="C425" s="29" t="s">
        <v>91</v>
      </c>
      <c r="D425" s="32" t="s">
        <v>8</v>
      </c>
      <c r="E425" s="32" t="s">
        <v>37</v>
      </c>
      <c r="F425" s="29" t="s">
        <v>68</v>
      </c>
      <c r="G425" s="31">
        <f>G426</f>
        <v>1408.1</v>
      </c>
      <c r="H425" s="57"/>
    </row>
    <row r="426" spans="1:8" s="16" customFormat="1" ht="33.75" customHeight="1">
      <c r="A426" s="28"/>
      <c r="B426" s="34" t="s">
        <v>77</v>
      </c>
      <c r="C426" s="29" t="s">
        <v>91</v>
      </c>
      <c r="D426" s="32" t="s">
        <v>8</v>
      </c>
      <c r="E426" s="32" t="s">
        <v>37</v>
      </c>
      <c r="F426" s="29" t="s">
        <v>76</v>
      </c>
      <c r="G426" s="31">
        <f>1290+118.1</f>
        <v>1408.1</v>
      </c>
      <c r="H426" s="57"/>
    </row>
    <row r="427" spans="1:8" s="16" customFormat="1" ht="19.5" customHeight="1">
      <c r="A427" s="28"/>
      <c r="B427" s="34" t="s">
        <v>92</v>
      </c>
      <c r="C427" s="29" t="s">
        <v>93</v>
      </c>
      <c r="D427" s="32" t="s">
        <v>8</v>
      </c>
      <c r="E427" s="32" t="s">
        <v>37</v>
      </c>
      <c r="F427" s="29"/>
      <c r="G427" s="31">
        <f>G428</f>
        <v>1340</v>
      </c>
      <c r="H427" s="57"/>
    </row>
    <row r="428" spans="1:8" s="16" customFormat="1" ht="20.25" customHeight="1">
      <c r="A428" s="28"/>
      <c r="B428" s="34" t="s">
        <v>69</v>
      </c>
      <c r="C428" s="29" t="s">
        <v>93</v>
      </c>
      <c r="D428" s="32" t="s">
        <v>8</v>
      </c>
      <c r="E428" s="32" t="s">
        <v>37</v>
      </c>
      <c r="F428" s="29" t="s">
        <v>68</v>
      </c>
      <c r="G428" s="31">
        <f>G429</f>
        <v>1340</v>
      </c>
      <c r="H428" s="57"/>
    </row>
    <row r="429" spans="1:8" s="16" customFormat="1" ht="33.75" customHeight="1">
      <c r="A429" s="28"/>
      <c r="B429" s="34" t="s">
        <v>77</v>
      </c>
      <c r="C429" s="29" t="s">
        <v>93</v>
      </c>
      <c r="D429" s="32" t="s">
        <v>8</v>
      </c>
      <c r="E429" s="32" t="s">
        <v>37</v>
      </c>
      <c r="F429" s="29" t="s">
        <v>76</v>
      </c>
      <c r="G429" s="31">
        <f>100+1240</f>
        <v>1340</v>
      </c>
      <c r="H429" s="57"/>
    </row>
    <row r="430" spans="1:8" s="16" customFormat="1" ht="69.75" customHeight="1">
      <c r="A430" s="25">
        <v>8</v>
      </c>
      <c r="B430" s="63" t="s">
        <v>50</v>
      </c>
      <c r="C430" s="26" t="s">
        <v>282</v>
      </c>
      <c r="D430" s="30"/>
      <c r="E430" s="30"/>
      <c r="F430" s="29"/>
      <c r="G430" s="58">
        <f>G431</f>
        <v>500</v>
      </c>
      <c r="H430" s="58">
        <f>H431</f>
        <v>0</v>
      </c>
    </row>
    <row r="431" spans="1:8" s="16" customFormat="1" ht="21.75" customHeight="1">
      <c r="A431" s="28"/>
      <c r="B431" s="22" t="s">
        <v>34</v>
      </c>
      <c r="C431" s="29" t="s">
        <v>282</v>
      </c>
      <c r="D431" s="42" t="s">
        <v>15</v>
      </c>
      <c r="E431" s="23" t="s">
        <v>20</v>
      </c>
      <c r="F431" s="41"/>
      <c r="G431" s="31">
        <f>G432</f>
        <v>500</v>
      </c>
      <c r="H431" s="58"/>
    </row>
    <row r="432" spans="1:8" s="16" customFormat="1" ht="24" customHeight="1">
      <c r="A432" s="28"/>
      <c r="B432" s="43" t="s">
        <v>35</v>
      </c>
      <c r="C432" s="29" t="s">
        <v>282</v>
      </c>
      <c r="D432" s="45" t="s">
        <v>15</v>
      </c>
      <c r="E432" s="36" t="s">
        <v>8</v>
      </c>
      <c r="F432" s="44"/>
      <c r="G432" s="31">
        <f>G433</f>
        <v>500</v>
      </c>
      <c r="H432" s="65"/>
    </row>
    <row r="433" spans="1:8" s="16" customFormat="1" ht="25.5" customHeight="1">
      <c r="A433" s="28"/>
      <c r="B433" s="43" t="s">
        <v>72</v>
      </c>
      <c r="C433" s="29" t="s">
        <v>282</v>
      </c>
      <c r="D433" s="32" t="s">
        <v>15</v>
      </c>
      <c r="E433" s="36" t="s">
        <v>8</v>
      </c>
      <c r="F433" s="29" t="s">
        <v>70</v>
      </c>
      <c r="G433" s="31">
        <f>G434</f>
        <v>500</v>
      </c>
      <c r="H433" s="65"/>
    </row>
    <row r="434" spans="1:8" s="16" customFormat="1" ht="33.75" customHeight="1">
      <c r="A434" s="28"/>
      <c r="B434" s="43" t="s">
        <v>73</v>
      </c>
      <c r="C434" s="29" t="s">
        <v>282</v>
      </c>
      <c r="D434" s="32" t="s">
        <v>15</v>
      </c>
      <c r="E434" s="36" t="s">
        <v>8</v>
      </c>
      <c r="F434" s="29" t="s">
        <v>71</v>
      </c>
      <c r="G434" s="31">
        <f>500</f>
        <v>500</v>
      </c>
      <c r="H434" s="65"/>
    </row>
    <row r="435" spans="1:8" s="16" customFormat="1" ht="72.75" customHeight="1">
      <c r="A435" s="25">
        <v>9</v>
      </c>
      <c r="B435" s="63" t="s">
        <v>52</v>
      </c>
      <c r="C435" s="26" t="s">
        <v>147</v>
      </c>
      <c r="D435" s="30"/>
      <c r="E435" s="30"/>
      <c r="F435" s="29"/>
      <c r="G435" s="58">
        <f aca="true" t="shared" si="3" ref="G435:H437">G436</f>
        <v>6631.5</v>
      </c>
      <c r="H435" s="58">
        <f t="shared" si="3"/>
        <v>0</v>
      </c>
    </row>
    <row r="436" spans="1:8" s="16" customFormat="1" ht="23.25" customHeight="1">
      <c r="A436" s="28"/>
      <c r="B436" s="50" t="s">
        <v>40</v>
      </c>
      <c r="C436" s="29" t="s">
        <v>147</v>
      </c>
      <c r="D436" s="29" t="s">
        <v>12</v>
      </c>
      <c r="E436" s="29" t="s">
        <v>20</v>
      </c>
      <c r="F436" s="29"/>
      <c r="G436" s="27">
        <f t="shared" si="3"/>
        <v>6631.5</v>
      </c>
      <c r="H436" s="27">
        <f t="shared" si="3"/>
        <v>0</v>
      </c>
    </row>
    <row r="437" spans="1:8" s="16" customFormat="1" ht="21.75" customHeight="1">
      <c r="A437" s="28"/>
      <c r="B437" s="35" t="s">
        <v>41</v>
      </c>
      <c r="C437" s="29" t="s">
        <v>147</v>
      </c>
      <c r="D437" s="29" t="s">
        <v>12</v>
      </c>
      <c r="E437" s="29" t="s">
        <v>36</v>
      </c>
      <c r="F437" s="29"/>
      <c r="G437" s="31">
        <f t="shared" si="3"/>
        <v>6631.5</v>
      </c>
      <c r="H437" s="31">
        <f t="shared" si="3"/>
        <v>0</v>
      </c>
    </row>
    <row r="438" spans="1:8" s="16" customFormat="1" ht="21" customHeight="1">
      <c r="A438" s="28"/>
      <c r="B438" s="34" t="s">
        <v>69</v>
      </c>
      <c r="C438" s="29" t="s">
        <v>147</v>
      </c>
      <c r="D438" s="29" t="s">
        <v>12</v>
      </c>
      <c r="E438" s="29" t="s">
        <v>36</v>
      </c>
      <c r="F438" s="29" t="s">
        <v>68</v>
      </c>
      <c r="G438" s="31">
        <f>G439</f>
        <v>6631.5</v>
      </c>
      <c r="H438" s="28"/>
    </row>
    <row r="439" spans="1:8" s="16" customFormat="1" ht="35.25" customHeight="1">
      <c r="A439" s="28"/>
      <c r="B439" s="34" t="s">
        <v>77</v>
      </c>
      <c r="C439" s="29" t="s">
        <v>147</v>
      </c>
      <c r="D439" s="29" t="s">
        <v>12</v>
      </c>
      <c r="E439" s="29" t="s">
        <v>36</v>
      </c>
      <c r="F439" s="29" t="s">
        <v>76</v>
      </c>
      <c r="G439" s="31">
        <f>4050+2581.5</f>
        <v>6631.5</v>
      </c>
      <c r="H439" s="28"/>
    </row>
    <row r="440" spans="1:8" s="16" customFormat="1" ht="72" customHeight="1">
      <c r="A440" s="25">
        <v>10</v>
      </c>
      <c r="B440" s="63" t="s">
        <v>44</v>
      </c>
      <c r="C440" s="26" t="s">
        <v>266</v>
      </c>
      <c r="D440" s="30"/>
      <c r="E440" s="30"/>
      <c r="F440" s="29"/>
      <c r="G440" s="58">
        <f>G441</f>
        <v>9700</v>
      </c>
      <c r="H440" s="58">
        <f>H441</f>
        <v>0</v>
      </c>
    </row>
    <row r="441" spans="1:8" s="16" customFormat="1" ht="22.5" customHeight="1">
      <c r="A441" s="28"/>
      <c r="B441" s="28" t="s">
        <v>9</v>
      </c>
      <c r="C441" s="29" t="s">
        <v>211</v>
      </c>
      <c r="D441" s="29" t="s">
        <v>10</v>
      </c>
      <c r="E441" s="29" t="s">
        <v>20</v>
      </c>
      <c r="F441" s="29"/>
      <c r="G441" s="27">
        <f>G442</f>
        <v>9700</v>
      </c>
      <c r="H441" s="27">
        <f>H442</f>
        <v>0</v>
      </c>
    </row>
    <row r="442" spans="1:8" s="16" customFormat="1" ht="27" customHeight="1">
      <c r="A442" s="28"/>
      <c r="B442" s="28" t="s">
        <v>19</v>
      </c>
      <c r="C442" s="29" t="s">
        <v>211</v>
      </c>
      <c r="D442" s="29" t="s">
        <v>10</v>
      </c>
      <c r="E442" s="29" t="s">
        <v>18</v>
      </c>
      <c r="F442" s="29"/>
      <c r="G442" s="31">
        <f>G443+G450</f>
        <v>9700</v>
      </c>
      <c r="H442" s="31">
        <f>H450</f>
        <v>0</v>
      </c>
    </row>
    <row r="443" spans="1:8" s="16" customFormat="1" ht="33.75" customHeight="1">
      <c r="A443" s="28"/>
      <c r="B443" s="28" t="s">
        <v>267</v>
      </c>
      <c r="C443" s="29" t="s">
        <v>211</v>
      </c>
      <c r="D443" s="29" t="s">
        <v>10</v>
      </c>
      <c r="E443" s="29" t="s">
        <v>18</v>
      </c>
      <c r="F443" s="29"/>
      <c r="G443" s="31">
        <f>G444+G446+G448</f>
        <v>5500</v>
      </c>
      <c r="H443" s="31"/>
    </row>
    <row r="444" spans="1:8" s="16" customFormat="1" ht="82.5" customHeight="1">
      <c r="A444" s="28"/>
      <c r="B444" s="28" t="s">
        <v>82</v>
      </c>
      <c r="C444" s="29" t="s">
        <v>211</v>
      </c>
      <c r="D444" s="29" t="s">
        <v>10</v>
      </c>
      <c r="E444" s="29" t="s">
        <v>18</v>
      </c>
      <c r="F444" s="29" t="s">
        <v>80</v>
      </c>
      <c r="G444" s="31">
        <f>4249.7</f>
        <v>4249.7</v>
      </c>
      <c r="H444" s="31"/>
    </row>
    <row r="445" spans="1:8" s="16" customFormat="1" ht="27" customHeight="1">
      <c r="A445" s="28"/>
      <c r="B445" s="28" t="s">
        <v>126</v>
      </c>
      <c r="C445" s="29" t="s">
        <v>211</v>
      </c>
      <c r="D445" s="29" t="s">
        <v>10</v>
      </c>
      <c r="E445" s="29" t="s">
        <v>18</v>
      </c>
      <c r="F445" s="29" t="s">
        <v>127</v>
      </c>
      <c r="G445" s="31">
        <v>4249.7</v>
      </c>
      <c r="H445" s="31"/>
    </row>
    <row r="446" spans="1:8" s="16" customFormat="1" ht="27" customHeight="1">
      <c r="A446" s="28"/>
      <c r="B446" s="28" t="s">
        <v>69</v>
      </c>
      <c r="C446" s="29" t="s">
        <v>211</v>
      </c>
      <c r="D446" s="29" t="s">
        <v>10</v>
      </c>
      <c r="E446" s="29" t="s">
        <v>18</v>
      </c>
      <c r="F446" s="29" t="s">
        <v>68</v>
      </c>
      <c r="G446" s="31">
        <f>G447</f>
        <v>1245.2</v>
      </c>
      <c r="H446" s="31"/>
    </row>
    <row r="447" spans="1:8" s="16" customFormat="1" ht="35.25" customHeight="1">
      <c r="A447" s="28"/>
      <c r="B447" s="28" t="s">
        <v>77</v>
      </c>
      <c r="C447" s="29" t="s">
        <v>211</v>
      </c>
      <c r="D447" s="29" t="s">
        <v>10</v>
      </c>
      <c r="E447" s="29" t="s">
        <v>18</v>
      </c>
      <c r="F447" s="29" t="s">
        <v>76</v>
      </c>
      <c r="G447" s="31">
        <f>1245.2</f>
        <v>1245.2</v>
      </c>
      <c r="H447" s="31"/>
    </row>
    <row r="448" spans="1:8" s="16" customFormat="1" ht="24.75" customHeight="1">
      <c r="A448" s="28"/>
      <c r="B448" s="28" t="s">
        <v>121</v>
      </c>
      <c r="C448" s="29" t="s">
        <v>211</v>
      </c>
      <c r="D448" s="29" t="s">
        <v>10</v>
      </c>
      <c r="E448" s="29" t="s">
        <v>18</v>
      </c>
      <c r="F448" s="29" t="s">
        <v>122</v>
      </c>
      <c r="G448" s="31">
        <f>G449</f>
        <v>5.1</v>
      </c>
      <c r="H448" s="31"/>
    </row>
    <row r="449" spans="1:8" s="16" customFormat="1" ht="24" customHeight="1">
      <c r="A449" s="28"/>
      <c r="B449" s="28" t="s">
        <v>123</v>
      </c>
      <c r="C449" s="29" t="s">
        <v>211</v>
      </c>
      <c r="D449" s="29" t="s">
        <v>10</v>
      </c>
      <c r="E449" s="29" t="s">
        <v>18</v>
      </c>
      <c r="F449" s="29" t="s">
        <v>124</v>
      </c>
      <c r="G449" s="31">
        <f>5.1</f>
        <v>5.1</v>
      </c>
      <c r="H449" s="31"/>
    </row>
    <row r="450" spans="1:8" s="16" customFormat="1" ht="19.5" customHeight="1">
      <c r="A450" s="28"/>
      <c r="B450" s="28" t="s">
        <v>121</v>
      </c>
      <c r="C450" s="29" t="s">
        <v>273</v>
      </c>
      <c r="D450" s="29" t="s">
        <v>10</v>
      </c>
      <c r="E450" s="29" t="s">
        <v>18</v>
      </c>
      <c r="F450" s="29" t="s">
        <v>122</v>
      </c>
      <c r="G450" s="31">
        <f>G451</f>
        <v>4200</v>
      </c>
      <c r="H450" s="28"/>
    </row>
    <row r="451" spans="1:8" s="16" customFormat="1" ht="52.5" customHeight="1">
      <c r="A451" s="28"/>
      <c r="B451" s="28" t="s">
        <v>148</v>
      </c>
      <c r="C451" s="29" t="s">
        <v>273</v>
      </c>
      <c r="D451" s="29" t="s">
        <v>10</v>
      </c>
      <c r="E451" s="29" t="s">
        <v>18</v>
      </c>
      <c r="F451" s="29" t="s">
        <v>149</v>
      </c>
      <c r="G451" s="31">
        <v>4200</v>
      </c>
      <c r="H451" s="28"/>
    </row>
    <row r="452" spans="1:8" s="16" customFormat="1" ht="52.5" customHeight="1">
      <c r="A452" s="25">
        <v>11</v>
      </c>
      <c r="B452" s="63" t="s">
        <v>51</v>
      </c>
      <c r="C452" s="26" t="s">
        <v>152</v>
      </c>
      <c r="D452" s="30"/>
      <c r="E452" s="30"/>
      <c r="F452" s="29"/>
      <c r="G452" s="58">
        <f aca="true" t="shared" si="4" ref="G452:H454">G453</f>
        <v>2000</v>
      </c>
      <c r="H452" s="58">
        <f t="shared" si="4"/>
        <v>0</v>
      </c>
    </row>
    <row r="453" spans="1:8" s="16" customFormat="1" ht="24.75" customHeight="1">
      <c r="A453" s="28"/>
      <c r="B453" s="28" t="s">
        <v>9</v>
      </c>
      <c r="C453" s="29" t="s">
        <v>152</v>
      </c>
      <c r="D453" s="29" t="s">
        <v>10</v>
      </c>
      <c r="E453" s="29" t="s">
        <v>20</v>
      </c>
      <c r="F453" s="29"/>
      <c r="G453" s="31">
        <f t="shared" si="4"/>
        <v>2000</v>
      </c>
      <c r="H453" s="31">
        <f t="shared" si="4"/>
        <v>0</v>
      </c>
    </row>
    <row r="454" spans="1:8" s="16" customFormat="1" ht="23.25" customHeight="1">
      <c r="A454" s="28"/>
      <c r="B454" s="28" t="s">
        <v>19</v>
      </c>
      <c r="C454" s="29" t="s">
        <v>152</v>
      </c>
      <c r="D454" s="29" t="s">
        <v>10</v>
      </c>
      <c r="E454" s="29" t="s">
        <v>18</v>
      </c>
      <c r="F454" s="29"/>
      <c r="G454" s="31">
        <f t="shared" si="4"/>
        <v>2000</v>
      </c>
      <c r="H454" s="31">
        <f t="shared" si="4"/>
        <v>0</v>
      </c>
    </row>
    <row r="455" spans="1:8" s="16" customFormat="1" ht="28.5" customHeight="1">
      <c r="A455" s="28"/>
      <c r="B455" s="75" t="s">
        <v>69</v>
      </c>
      <c r="C455" s="29" t="s">
        <v>152</v>
      </c>
      <c r="D455" s="32" t="s">
        <v>10</v>
      </c>
      <c r="E455" s="32" t="s">
        <v>18</v>
      </c>
      <c r="F455" s="29" t="s">
        <v>68</v>
      </c>
      <c r="G455" s="31">
        <f>G456</f>
        <v>2000</v>
      </c>
      <c r="H455" s="28"/>
    </row>
    <row r="456" spans="1:8" s="16" customFormat="1" ht="39" customHeight="1">
      <c r="A456" s="28"/>
      <c r="B456" s="75" t="s">
        <v>77</v>
      </c>
      <c r="C456" s="29" t="s">
        <v>152</v>
      </c>
      <c r="D456" s="32" t="s">
        <v>10</v>
      </c>
      <c r="E456" s="32" t="s">
        <v>18</v>
      </c>
      <c r="F456" s="29" t="s">
        <v>76</v>
      </c>
      <c r="G456" s="31">
        <v>2000</v>
      </c>
      <c r="H456" s="28"/>
    </row>
    <row r="457" spans="1:8" s="16" customFormat="1" ht="52.5" customHeight="1">
      <c r="A457" s="25">
        <v>12</v>
      </c>
      <c r="B457" s="63" t="s">
        <v>53</v>
      </c>
      <c r="C457" s="26" t="s">
        <v>153</v>
      </c>
      <c r="D457" s="30"/>
      <c r="E457" s="30"/>
      <c r="F457" s="29"/>
      <c r="G457" s="58">
        <f>G458</f>
        <v>24317.7</v>
      </c>
      <c r="H457" s="58">
        <f>H458</f>
        <v>588</v>
      </c>
    </row>
    <row r="458" spans="1:8" s="16" customFormat="1" ht="23.25" customHeight="1">
      <c r="A458" s="28"/>
      <c r="B458" s="28" t="s">
        <v>13</v>
      </c>
      <c r="C458" s="29" t="s">
        <v>153</v>
      </c>
      <c r="D458" s="29" t="s">
        <v>14</v>
      </c>
      <c r="E458" s="29" t="s">
        <v>20</v>
      </c>
      <c r="F458" s="29"/>
      <c r="G458" s="31">
        <f>G459</f>
        <v>24317.7</v>
      </c>
      <c r="H458" s="31">
        <f>H459</f>
        <v>588</v>
      </c>
    </row>
    <row r="459" spans="1:8" s="16" customFormat="1" ht="35.25" customHeight="1">
      <c r="A459" s="28"/>
      <c r="B459" s="28" t="s">
        <v>21</v>
      </c>
      <c r="C459" s="29" t="s">
        <v>153</v>
      </c>
      <c r="D459" s="29" t="s">
        <v>14</v>
      </c>
      <c r="E459" s="29" t="s">
        <v>14</v>
      </c>
      <c r="F459" s="29"/>
      <c r="G459" s="31">
        <f>G460+G466</f>
        <v>24317.7</v>
      </c>
      <c r="H459" s="31">
        <f>H460+H466</f>
        <v>588</v>
      </c>
    </row>
    <row r="460" spans="1:8" s="16" customFormat="1" ht="49.5" customHeight="1">
      <c r="A460" s="28"/>
      <c r="B460" s="28" t="s">
        <v>84</v>
      </c>
      <c r="C460" s="29" t="s">
        <v>154</v>
      </c>
      <c r="D460" s="29" t="s">
        <v>14</v>
      </c>
      <c r="E460" s="29" t="s">
        <v>14</v>
      </c>
      <c r="F460" s="67"/>
      <c r="G460" s="31">
        <f>G461+G463</f>
        <v>16929.7</v>
      </c>
      <c r="H460" s="31">
        <f>H461+H463</f>
        <v>0</v>
      </c>
    </row>
    <row r="461" spans="1:8" s="16" customFormat="1" ht="35.25" customHeight="1">
      <c r="A461" s="28"/>
      <c r="B461" s="28" t="s">
        <v>67</v>
      </c>
      <c r="C461" s="29" t="s">
        <v>154</v>
      </c>
      <c r="D461" s="29" t="s">
        <v>14</v>
      </c>
      <c r="E461" s="29" t="s">
        <v>14</v>
      </c>
      <c r="F461" s="29">
        <v>600</v>
      </c>
      <c r="G461" s="31">
        <f>G462</f>
        <v>16729.7</v>
      </c>
      <c r="H461" s="28"/>
    </row>
    <row r="462" spans="1:8" s="16" customFormat="1" ht="25.5" customHeight="1">
      <c r="A462" s="28"/>
      <c r="B462" s="28" t="s">
        <v>79</v>
      </c>
      <c r="C462" s="29" t="s">
        <v>154</v>
      </c>
      <c r="D462" s="29" t="s">
        <v>14</v>
      </c>
      <c r="E462" s="29" t="s">
        <v>14</v>
      </c>
      <c r="F462" s="29">
        <v>610</v>
      </c>
      <c r="G462" s="31">
        <f>16729.7</f>
        <v>16729.7</v>
      </c>
      <c r="H462" s="28"/>
    </row>
    <row r="463" spans="1:8" s="16" customFormat="1" ht="35.25" customHeight="1">
      <c r="A463" s="28"/>
      <c r="B463" s="28" t="s">
        <v>85</v>
      </c>
      <c r="C463" s="29" t="s">
        <v>309</v>
      </c>
      <c r="D463" s="29" t="s">
        <v>14</v>
      </c>
      <c r="E463" s="29" t="s">
        <v>14</v>
      </c>
      <c r="F463" s="29"/>
      <c r="G463" s="31">
        <f>G464</f>
        <v>200</v>
      </c>
      <c r="H463" s="28"/>
    </row>
    <row r="464" spans="1:8" s="16" customFormat="1" ht="35.25" customHeight="1">
      <c r="A464" s="28"/>
      <c r="B464" s="28" t="s">
        <v>67</v>
      </c>
      <c r="C464" s="29" t="s">
        <v>309</v>
      </c>
      <c r="D464" s="29" t="s">
        <v>14</v>
      </c>
      <c r="E464" s="29" t="s">
        <v>14</v>
      </c>
      <c r="F464" s="29">
        <v>600</v>
      </c>
      <c r="G464" s="31">
        <f>G465</f>
        <v>200</v>
      </c>
      <c r="H464" s="28"/>
    </row>
    <row r="465" spans="1:8" s="16" customFormat="1" ht="23.25" customHeight="1">
      <c r="A465" s="28"/>
      <c r="B465" s="28" t="s">
        <v>79</v>
      </c>
      <c r="C465" s="29" t="s">
        <v>309</v>
      </c>
      <c r="D465" s="29" t="s">
        <v>14</v>
      </c>
      <c r="E465" s="29" t="s">
        <v>14</v>
      </c>
      <c r="F465" s="29">
        <v>610</v>
      </c>
      <c r="G465" s="31">
        <f>4650-4450</f>
        <v>200</v>
      </c>
      <c r="H465" s="28"/>
    </row>
    <row r="466" spans="1:8" s="16" customFormat="1" ht="49.5" customHeight="1">
      <c r="A466" s="28"/>
      <c r="B466" s="28" t="s">
        <v>86</v>
      </c>
      <c r="C466" s="29" t="s">
        <v>155</v>
      </c>
      <c r="D466" s="29" t="s">
        <v>14</v>
      </c>
      <c r="E466" s="29" t="s">
        <v>14</v>
      </c>
      <c r="F466" s="29"/>
      <c r="G466" s="31">
        <f>G468+G469</f>
        <v>7388</v>
      </c>
      <c r="H466" s="31">
        <f>H468+H469</f>
        <v>588</v>
      </c>
    </row>
    <row r="467" spans="1:8" s="16" customFormat="1" ht="25.5" customHeight="1">
      <c r="A467" s="28"/>
      <c r="B467" s="28" t="s">
        <v>69</v>
      </c>
      <c r="C467" s="29" t="s">
        <v>155</v>
      </c>
      <c r="D467" s="29" t="s">
        <v>14</v>
      </c>
      <c r="E467" s="29" t="s">
        <v>14</v>
      </c>
      <c r="F467" s="29">
        <v>200</v>
      </c>
      <c r="G467" s="31">
        <f>G468</f>
        <v>6800</v>
      </c>
      <c r="H467" s="28"/>
    </row>
    <row r="468" spans="1:8" s="16" customFormat="1" ht="31.5" customHeight="1">
      <c r="A468" s="28"/>
      <c r="B468" s="28" t="s">
        <v>77</v>
      </c>
      <c r="C468" s="29" t="s">
        <v>155</v>
      </c>
      <c r="D468" s="29" t="s">
        <v>14</v>
      </c>
      <c r="E468" s="29" t="s">
        <v>14</v>
      </c>
      <c r="F468" s="29">
        <v>240</v>
      </c>
      <c r="G468" s="31">
        <f>2350+150+4300</f>
        <v>6800</v>
      </c>
      <c r="H468" s="28"/>
    </row>
    <row r="469" spans="1:8" s="16" customFormat="1" ht="63.75" customHeight="1">
      <c r="A469" s="28"/>
      <c r="B469" s="28" t="s">
        <v>301</v>
      </c>
      <c r="C469" s="29" t="s">
        <v>304</v>
      </c>
      <c r="D469" s="29" t="s">
        <v>14</v>
      </c>
      <c r="E469" s="29" t="s">
        <v>6</v>
      </c>
      <c r="F469" s="29"/>
      <c r="G469" s="31">
        <f>G470</f>
        <v>588</v>
      </c>
      <c r="H469" s="31">
        <f>H470</f>
        <v>588</v>
      </c>
    </row>
    <row r="470" spans="1:8" s="16" customFormat="1" ht="24.75" customHeight="1">
      <c r="A470" s="28"/>
      <c r="B470" s="28" t="s">
        <v>69</v>
      </c>
      <c r="C470" s="29" t="s">
        <v>304</v>
      </c>
      <c r="D470" s="29" t="s">
        <v>14</v>
      </c>
      <c r="E470" s="29" t="s">
        <v>6</v>
      </c>
      <c r="F470" s="31" t="s">
        <v>68</v>
      </c>
      <c r="G470" s="31">
        <f>G471</f>
        <v>588</v>
      </c>
      <c r="H470" s="31">
        <f>H471</f>
        <v>588</v>
      </c>
    </row>
    <row r="471" spans="1:8" s="16" customFormat="1" ht="33.75" customHeight="1">
      <c r="A471" s="28"/>
      <c r="B471" s="28" t="s">
        <v>77</v>
      </c>
      <c r="C471" s="29" t="s">
        <v>304</v>
      </c>
      <c r="D471" s="29" t="s">
        <v>14</v>
      </c>
      <c r="E471" s="29" t="s">
        <v>6</v>
      </c>
      <c r="F471" s="31" t="s">
        <v>76</v>
      </c>
      <c r="G471" s="31">
        <f>588</f>
        <v>588</v>
      </c>
      <c r="H471" s="31">
        <f>588</f>
        <v>588</v>
      </c>
    </row>
    <row r="472" spans="1:8" s="16" customFormat="1" ht="85.5" customHeight="1">
      <c r="A472" s="25">
        <v>13</v>
      </c>
      <c r="B472" s="63" t="s">
        <v>49</v>
      </c>
      <c r="C472" s="26" t="s">
        <v>150</v>
      </c>
      <c r="D472" s="30"/>
      <c r="E472" s="30"/>
      <c r="F472" s="29"/>
      <c r="G472" s="27">
        <f>G477+G473+G481+G488</f>
        <v>1234</v>
      </c>
      <c r="H472" s="27"/>
    </row>
    <row r="473" spans="1:8" s="16" customFormat="1" ht="19.5" customHeight="1">
      <c r="A473" s="25"/>
      <c r="B473" s="28" t="s">
        <v>290</v>
      </c>
      <c r="C473" s="29" t="s">
        <v>150</v>
      </c>
      <c r="D473" s="32" t="s">
        <v>7</v>
      </c>
      <c r="E473" s="30"/>
      <c r="F473" s="29"/>
      <c r="G473" s="31">
        <f>G474</f>
        <v>284</v>
      </c>
      <c r="H473" s="27"/>
    </row>
    <row r="474" spans="1:8" s="16" customFormat="1" ht="21" customHeight="1">
      <c r="A474" s="25"/>
      <c r="B474" s="28" t="s">
        <v>303</v>
      </c>
      <c r="C474" s="29" t="s">
        <v>150</v>
      </c>
      <c r="D474" s="32" t="s">
        <v>7</v>
      </c>
      <c r="E474" s="32" t="s">
        <v>302</v>
      </c>
      <c r="F474" s="29"/>
      <c r="G474" s="31">
        <f>G475</f>
        <v>284</v>
      </c>
      <c r="H474" s="27"/>
    </row>
    <row r="475" spans="1:8" s="16" customFormat="1" ht="23.25" customHeight="1">
      <c r="A475" s="25"/>
      <c r="B475" s="28" t="s">
        <v>69</v>
      </c>
      <c r="C475" s="29" t="s">
        <v>150</v>
      </c>
      <c r="D475" s="32" t="s">
        <v>7</v>
      </c>
      <c r="E475" s="32" t="s">
        <v>302</v>
      </c>
      <c r="F475" s="29" t="s">
        <v>68</v>
      </c>
      <c r="G475" s="31">
        <f>G476</f>
        <v>284</v>
      </c>
      <c r="H475" s="27"/>
    </row>
    <row r="476" spans="1:8" s="16" customFormat="1" ht="33" customHeight="1">
      <c r="A476" s="25"/>
      <c r="B476" s="28" t="s">
        <v>77</v>
      </c>
      <c r="C476" s="29" t="s">
        <v>150</v>
      </c>
      <c r="D476" s="32" t="s">
        <v>7</v>
      </c>
      <c r="E476" s="32" t="s">
        <v>302</v>
      </c>
      <c r="F476" s="29" t="s">
        <v>76</v>
      </c>
      <c r="G476" s="31">
        <f>284</f>
        <v>284</v>
      </c>
      <c r="H476" s="27"/>
    </row>
    <row r="477" spans="1:8" s="16" customFormat="1" ht="20.25" customHeight="1">
      <c r="A477" s="25"/>
      <c r="B477" s="28" t="s">
        <v>9</v>
      </c>
      <c r="C477" s="29" t="s">
        <v>150</v>
      </c>
      <c r="D477" s="29" t="s">
        <v>10</v>
      </c>
      <c r="E477" s="29" t="s">
        <v>20</v>
      </c>
      <c r="F477" s="29"/>
      <c r="G477" s="31">
        <f>G478</f>
        <v>50</v>
      </c>
      <c r="H477" s="33"/>
    </row>
    <row r="478" spans="1:8" s="16" customFormat="1" ht="26.25" customHeight="1">
      <c r="A478" s="25"/>
      <c r="B478" s="28" t="s">
        <v>19</v>
      </c>
      <c r="C478" s="29" t="s">
        <v>150</v>
      </c>
      <c r="D478" s="29" t="s">
        <v>10</v>
      </c>
      <c r="E478" s="29" t="s">
        <v>18</v>
      </c>
      <c r="F478" s="29"/>
      <c r="G478" s="31">
        <f>G479</f>
        <v>50</v>
      </c>
      <c r="H478" s="33"/>
    </row>
    <row r="479" spans="1:8" s="16" customFormat="1" ht="36.75" customHeight="1">
      <c r="A479" s="25"/>
      <c r="B479" s="34" t="s">
        <v>67</v>
      </c>
      <c r="C479" s="29" t="s">
        <v>150</v>
      </c>
      <c r="D479" s="32" t="s">
        <v>10</v>
      </c>
      <c r="E479" s="32" t="s">
        <v>18</v>
      </c>
      <c r="F479" s="29" t="s">
        <v>66</v>
      </c>
      <c r="G479" s="31">
        <f>G480</f>
        <v>50</v>
      </c>
      <c r="H479" s="33"/>
    </row>
    <row r="480" spans="1:8" s="16" customFormat="1" ht="24.75" customHeight="1">
      <c r="A480" s="25"/>
      <c r="B480" s="34" t="s">
        <v>79</v>
      </c>
      <c r="C480" s="29" t="s">
        <v>150</v>
      </c>
      <c r="D480" s="32" t="s">
        <v>10</v>
      </c>
      <c r="E480" s="32" t="s">
        <v>18</v>
      </c>
      <c r="F480" s="29" t="s">
        <v>78</v>
      </c>
      <c r="G480" s="31">
        <v>50</v>
      </c>
      <c r="H480" s="33"/>
    </row>
    <row r="481" spans="1:8" s="16" customFormat="1" ht="18.75" customHeight="1">
      <c r="A481" s="76"/>
      <c r="B481" s="28" t="s">
        <v>13</v>
      </c>
      <c r="C481" s="29" t="s">
        <v>150</v>
      </c>
      <c r="D481" s="32" t="s">
        <v>14</v>
      </c>
      <c r="E481" s="32" t="s">
        <v>20</v>
      </c>
      <c r="F481" s="29"/>
      <c r="G481" s="31">
        <f>G482+G485</f>
        <v>400</v>
      </c>
      <c r="H481" s="33"/>
    </row>
    <row r="482" spans="1:8" s="16" customFormat="1" ht="21" customHeight="1">
      <c r="A482" s="76"/>
      <c r="B482" s="28" t="s">
        <v>39</v>
      </c>
      <c r="C482" s="29" t="s">
        <v>150</v>
      </c>
      <c r="D482" s="32" t="s">
        <v>14</v>
      </c>
      <c r="E482" s="32" t="s">
        <v>7</v>
      </c>
      <c r="F482" s="29"/>
      <c r="G482" s="31">
        <f>G483</f>
        <v>200</v>
      </c>
      <c r="H482" s="33"/>
    </row>
    <row r="483" spans="1:8" s="16" customFormat="1" ht="33.75" customHeight="1">
      <c r="A483" s="76"/>
      <c r="B483" s="34" t="s">
        <v>67</v>
      </c>
      <c r="C483" s="29" t="s">
        <v>150</v>
      </c>
      <c r="D483" s="32" t="s">
        <v>14</v>
      </c>
      <c r="E483" s="32" t="s">
        <v>7</v>
      </c>
      <c r="F483" s="29" t="s">
        <v>66</v>
      </c>
      <c r="G483" s="31">
        <f>G484</f>
        <v>200</v>
      </c>
      <c r="H483" s="33"/>
    </row>
    <row r="484" spans="1:8" s="16" customFormat="1" ht="21" customHeight="1">
      <c r="A484" s="76"/>
      <c r="B484" s="34" t="s">
        <v>79</v>
      </c>
      <c r="C484" s="29" t="s">
        <v>150</v>
      </c>
      <c r="D484" s="32" t="s">
        <v>14</v>
      </c>
      <c r="E484" s="32" t="s">
        <v>7</v>
      </c>
      <c r="F484" s="29" t="s">
        <v>78</v>
      </c>
      <c r="G484" s="31">
        <f>200</f>
        <v>200</v>
      </c>
      <c r="H484" s="33"/>
    </row>
    <row r="485" spans="1:8" s="16" customFormat="1" ht="18" customHeight="1">
      <c r="A485" s="76"/>
      <c r="B485" s="28" t="s">
        <v>38</v>
      </c>
      <c r="C485" s="29" t="s">
        <v>150</v>
      </c>
      <c r="D485" s="32" t="s">
        <v>14</v>
      </c>
      <c r="E485" s="32" t="s">
        <v>36</v>
      </c>
      <c r="F485" s="29"/>
      <c r="G485" s="31">
        <f>G486</f>
        <v>200</v>
      </c>
      <c r="H485" s="33"/>
    </row>
    <row r="486" spans="1:8" s="16" customFormat="1" ht="35.25" customHeight="1">
      <c r="A486" s="76"/>
      <c r="B486" s="34" t="s">
        <v>67</v>
      </c>
      <c r="C486" s="29" t="s">
        <v>150</v>
      </c>
      <c r="D486" s="32" t="s">
        <v>14</v>
      </c>
      <c r="E486" s="32" t="s">
        <v>36</v>
      </c>
      <c r="F486" s="29" t="s">
        <v>66</v>
      </c>
      <c r="G486" s="31">
        <f>G487</f>
        <v>200</v>
      </c>
      <c r="H486" s="33"/>
    </row>
    <row r="487" spans="1:8" s="16" customFormat="1" ht="19.5" customHeight="1">
      <c r="A487" s="76"/>
      <c r="B487" s="34" t="s">
        <v>79</v>
      </c>
      <c r="C487" s="29" t="s">
        <v>150</v>
      </c>
      <c r="D487" s="32" t="s">
        <v>14</v>
      </c>
      <c r="E487" s="32" t="s">
        <v>36</v>
      </c>
      <c r="F487" s="29" t="s">
        <v>78</v>
      </c>
      <c r="G487" s="31">
        <f>200</f>
        <v>200</v>
      </c>
      <c r="H487" s="33"/>
    </row>
    <row r="488" spans="1:8" s="16" customFormat="1" ht="19.5" customHeight="1">
      <c r="A488" s="76"/>
      <c r="B488" s="34" t="s">
        <v>54</v>
      </c>
      <c r="C488" s="29" t="s">
        <v>150</v>
      </c>
      <c r="D488" s="32" t="s">
        <v>6</v>
      </c>
      <c r="E488" s="32" t="s">
        <v>20</v>
      </c>
      <c r="F488" s="29"/>
      <c r="G488" s="31">
        <f>G489+G492</f>
        <v>500</v>
      </c>
      <c r="H488" s="33"/>
    </row>
    <row r="489" spans="1:8" s="16" customFormat="1" ht="19.5" customHeight="1">
      <c r="A489" s="76"/>
      <c r="B489" s="34" t="s">
        <v>56</v>
      </c>
      <c r="C489" s="29" t="s">
        <v>150</v>
      </c>
      <c r="D489" s="32" t="s">
        <v>6</v>
      </c>
      <c r="E489" s="32" t="s">
        <v>36</v>
      </c>
      <c r="F489" s="29"/>
      <c r="G489" s="31">
        <f>G490</f>
        <v>300</v>
      </c>
      <c r="H489" s="33"/>
    </row>
    <row r="490" spans="1:8" s="16" customFormat="1" ht="33.75" customHeight="1">
      <c r="A490" s="76"/>
      <c r="B490" s="34" t="s">
        <v>67</v>
      </c>
      <c r="C490" s="29" t="s">
        <v>150</v>
      </c>
      <c r="D490" s="32" t="s">
        <v>6</v>
      </c>
      <c r="E490" s="32" t="s">
        <v>36</v>
      </c>
      <c r="F490" s="29" t="s">
        <v>66</v>
      </c>
      <c r="G490" s="31">
        <f>G491</f>
        <v>300</v>
      </c>
      <c r="H490" s="33"/>
    </row>
    <row r="491" spans="1:8" s="16" customFormat="1" ht="19.5" customHeight="1">
      <c r="A491" s="76"/>
      <c r="B491" s="34" t="s">
        <v>79</v>
      </c>
      <c r="C491" s="29" t="s">
        <v>150</v>
      </c>
      <c r="D491" s="32" t="s">
        <v>6</v>
      </c>
      <c r="E491" s="32" t="s">
        <v>36</v>
      </c>
      <c r="F491" s="29" t="s">
        <v>78</v>
      </c>
      <c r="G491" s="31">
        <f>300</f>
        <v>300</v>
      </c>
      <c r="H491" s="33"/>
    </row>
    <row r="492" spans="1:8" s="16" customFormat="1" ht="24" customHeight="1">
      <c r="A492" s="76"/>
      <c r="B492" s="34" t="s">
        <v>60</v>
      </c>
      <c r="C492" s="29" t="s">
        <v>150</v>
      </c>
      <c r="D492" s="32" t="s">
        <v>6</v>
      </c>
      <c r="E492" s="32" t="s">
        <v>6</v>
      </c>
      <c r="F492" s="29"/>
      <c r="G492" s="31">
        <f>G493</f>
        <v>200</v>
      </c>
      <c r="H492" s="33"/>
    </row>
    <row r="493" spans="1:8" s="16" customFormat="1" ht="22.5" customHeight="1">
      <c r="A493" s="76"/>
      <c r="B493" s="28" t="s">
        <v>69</v>
      </c>
      <c r="C493" s="29" t="s">
        <v>150</v>
      </c>
      <c r="D493" s="32" t="s">
        <v>6</v>
      </c>
      <c r="E493" s="32" t="s">
        <v>6</v>
      </c>
      <c r="F493" s="29" t="s">
        <v>68</v>
      </c>
      <c r="G493" s="31">
        <f>G494</f>
        <v>200</v>
      </c>
      <c r="H493" s="33"/>
    </row>
    <row r="494" spans="1:8" s="16" customFormat="1" ht="33.75" customHeight="1">
      <c r="A494" s="76"/>
      <c r="B494" s="28" t="s">
        <v>77</v>
      </c>
      <c r="C494" s="29" t="s">
        <v>150</v>
      </c>
      <c r="D494" s="32" t="s">
        <v>6</v>
      </c>
      <c r="E494" s="32" t="s">
        <v>6</v>
      </c>
      <c r="F494" s="29" t="s">
        <v>76</v>
      </c>
      <c r="G494" s="31">
        <f>200</f>
        <v>200</v>
      </c>
      <c r="H494" s="33"/>
    </row>
    <row r="495" spans="1:8" s="15" customFormat="1" ht="83.25" customHeight="1">
      <c r="A495" s="51">
        <v>14</v>
      </c>
      <c r="B495" s="63" t="s">
        <v>48</v>
      </c>
      <c r="C495" s="26" t="s">
        <v>151</v>
      </c>
      <c r="D495" s="30"/>
      <c r="E495" s="30"/>
      <c r="F495" s="29"/>
      <c r="G495" s="58">
        <f>G496</f>
        <v>1000</v>
      </c>
      <c r="H495" s="33"/>
    </row>
    <row r="496" spans="1:8" s="15" customFormat="1" ht="21.75" customHeight="1">
      <c r="A496" s="9"/>
      <c r="B496" s="28" t="s">
        <v>54</v>
      </c>
      <c r="C496" s="29" t="s">
        <v>132</v>
      </c>
      <c r="D496" s="32" t="s">
        <v>6</v>
      </c>
      <c r="E496" s="32"/>
      <c r="F496" s="29"/>
      <c r="G496" s="31">
        <f>G497</f>
        <v>1000</v>
      </c>
      <c r="H496" s="33"/>
    </row>
    <row r="497" spans="1:8" s="15" customFormat="1" ht="18" customHeight="1">
      <c r="A497" s="9"/>
      <c r="B497" s="28" t="s">
        <v>60</v>
      </c>
      <c r="C497" s="29" t="s">
        <v>132</v>
      </c>
      <c r="D497" s="32" t="s">
        <v>6</v>
      </c>
      <c r="E497" s="32" t="s">
        <v>6</v>
      </c>
      <c r="F497" s="29"/>
      <c r="G497" s="31">
        <f>G498+G501</f>
        <v>1000</v>
      </c>
      <c r="H497" s="33"/>
    </row>
    <row r="498" spans="1:8" ht="39" customHeight="1">
      <c r="A498" s="56"/>
      <c r="B498" s="34" t="s">
        <v>128</v>
      </c>
      <c r="C498" s="29" t="s">
        <v>129</v>
      </c>
      <c r="D498" s="32" t="s">
        <v>6</v>
      </c>
      <c r="E498" s="32" t="s">
        <v>6</v>
      </c>
      <c r="F498" s="29"/>
      <c r="G498" s="31">
        <f>G499</f>
        <v>180</v>
      </c>
      <c r="H498" s="57"/>
    </row>
    <row r="499" spans="1:8" ht="18.75" customHeight="1">
      <c r="A499" s="56"/>
      <c r="B499" s="28" t="s">
        <v>72</v>
      </c>
      <c r="C499" s="29" t="s">
        <v>129</v>
      </c>
      <c r="D499" s="32" t="s">
        <v>6</v>
      </c>
      <c r="E499" s="32" t="s">
        <v>6</v>
      </c>
      <c r="F499" s="29" t="s">
        <v>70</v>
      </c>
      <c r="G499" s="31">
        <f>G500</f>
        <v>180</v>
      </c>
      <c r="H499" s="57"/>
    </row>
    <row r="500" spans="1:8" ht="18" customHeight="1">
      <c r="A500" s="56"/>
      <c r="B500" s="28" t="s">
        <v>276</v>
      </c>
      <c r="C500" s="29" t="s">
        <v>129</v>
      </c>
      <c r="D500" s="32" t="s">
        <v>6</v>
      </c>
      <c r="E500" s="32" t="s">
        <v>6</v>
      </c>
      <c r="F500" s="29" t="s">
        <v>277</v>
      </c>
      <c r="G500" s="31">
        <v>180</v>
      </c>
      <c r="H500" s="57"/>
    </row>
    <row r="501" spans="1:8" ht="33" customHeight="1">
      <c r="A501" s="56"/>
      <c r="B501" s="34" t="s">
        <v>130</v>
      </c>
      <c r="C501" s="29" t="s">
        <v>131</v>
      </c>
      <c r="D501" s="32" t="s">
        <v>6</v>
      </c>
      <c r="E501" s="32" t="s">
        <v>6</v>
      </c>
      <c r="F501" s="29"/>
      <c r="G501" s="31">
        <f>G502</f>
        <v>820</v>
      </c>
      <c r="H501" s="57"/>
    </row>
    <row r="502" spans="1:8" ht="81" customHeight="1">
      <c r="A502" s="56"/>
      <c r="B502" s="34" t="s">
        <v>82</v>
      </c>
      <c r="C502" s="29" t="s">
        <v>131</v>
      </c>
      <c r="D502" s="32" t="s">
        <v>6</v>
      </c>
      <c r="E502" s="32" t="s">
        <v>6</v>
      </c>
      <c r="F502" s="29">
        <v>100</v>
      </c>
      <c r="G502" s="31">
        <f>G503</f>
        <v>820</v>
      </c>
      <c r="H502" s="57"/>
    </row>
    <row r="503" spans="1:8" ht="23.25" customHeight="1">
      <c r="A503" s="56"/>
      <c r="B503" s="34" t="s">
        <v>83</v>
      </c>
      <c r="C503" s="29" t="s">
        <v>131</v>
      </c>
      <c r="D503" s="32" t="s">
        <v>6</v>
      </c>
      <c r="E503" s="32" t="s">
        <v>6</v>
      </c>
      <c r="F503" s="29">
        <v>120</v>
      </c>
      <c r="G503" s="31">
        <v>820</v>
      </c>
      <c r="H503" s="57"/>
    </row>
    <row r="504" spans="1:8" ht="72.75" customHeight="1">
      <c r="A504" s="25">
        <v>15</v>
      </c>
      <c r="B504" s="63" t="s">
        <v>58</v>
      </c>
      <c r="C504" s="26" t="s">
        <v>156</v>
      </c>
      <c r="D504" s="30"/>
      <c r="E504" s="30"/>
      <c r="F504" s="29"/>
      <c r="G504" s="58">
        <f>G505</f>
        <v>56.5</v>
      </c>
      <c r="H504" s="58">
        <f>H505</f>
        <v>0</v>
      </c>
    </row>
    <row r="505" spans="1:8" ht="17.25">
      <c r="A505" s="56"/>
      <c r="B505" s="22" t="s">
        <v>34</v>
      </c>
      <c r="C505" s="29" t="s">
        <v>156</v>
      </c>
      <c r="D505" s="42" t="s">
        <v>15</v>
      </c>
      <c r="E505" s="23" t="s">
        <v>20</v>
      </c>
      <c r="F505" s="41"/>
      <c r="G505" s="31">
        <f>G506</f>
        <v>56.5</v>
      </c>
      <c r="H505" s="58"/>
    </row>
    <row r="506" spans="1:8" ht="21" customHeight="1">
      <c r="A506" s="56"/>
      <c r="B506" s="43" t="s">
        <v>35</v>
      </c>
      <c r="C506" s="29" t="s">
        <v>156</v>
      </c>
      <c r="D506" s="45" t="s">
        <v>15</v>
      </c>
      <c r="E506" s="36" t="s">
        <v>8</v>
      </c>
      <c r="F506" s="44"/>
      <c r="G506" s="31">
        <f>G507</f>
        <v>56.5</v>
      </c>
      <c r="H506" s="65"/>
    </row>
    <row r="507" spans="1:8" ht="21.75" customHeight="1">
      <c r="A507" s="56"/>
      <c r="B507" s="43" t="s">
        <v>72</v>
      </c>
      <c r="C507" s="29" t="s">
        <v>156</v>
      </c>
      <c r="D507" s="32" t="s">
        <v>15</v>
      </c>
      <c r="E507" s="36" t="s">
        <v>8</v>
      </c>
      <c r="F507" s="29" t="s">
        <v>70</v>
      </c>
      <c r="G507" s="31">
        <f>G508</f>
        <v>56.5</v>
      </c>
      <c r="H507" s="65"/>
    </row>
    <row r="508" spans="1:8" ht="32.25" customHeight="1">
      <c r="A508" s="56"/>
      <c r="B508" s="43" t="s">
        <v>73</v>
      </c>
      <c r="C508" s="29" t="s">
        <v>156</v>
      </c>
      <c r="D508" s="32" t="s">
        <v>15</v>
      </c>
      <c r="E508" s="36" t="s">
        <v>8</v>
      </c>
      <c r="F508" s="29" t="s">
        <v>71</v>
      </c>
      <c r="G508" s="31">
        <v>56.5</v>
      </c>
      <c r="H508" s="65"/>
    </row>
    <row r="509" spans="1:8" ht="82.5" customHeight="1">
      <c r="A509" s="9">
        <v>16</v>
      </c>
      <c r="B509" s="63" t="s">
        <v>74</v>
      </c>
      <c r="C509" s="26" t="s">
        <v>157</v>
      </c>
      <c r="D509" s="30"/>
      <c r="E509" s="30"/>
      <c r="F509" s="29"/>
      <c r="G509" s="58">
        <f>G517+G513+G510</f>
        <v>5290.5</v>
      </c>
      <c r="H509" s="58">
        <f>H517+H513+H510</f>
        <v>1693.6</v>
      </c>
    </row>
    <row r="510" spans="1:8" ht="67.5" customHeight="1">
      <c r="A510" s="9"/>
      <c r="B510" s="28" t="s">
        <v>310</v>
      </c>
      <c r="C510" s="29" t="s">
        <v>326</v>
      </c>
      <c r="D510" s="71"/>
      <c r="E510" s="71"/>
      <c r="F510" s="77"/>
      <c r="G510" s="31">
        <f>G511</f>
        <v>1214.6</v>
      </c>
      <c r="H510" s="31">
        <f>H511</f>
        <v>1214.6</v>
      </c>
    </row>
    <row r="511" spans="1:8" ht="21.75" customHeight="1">
      <c r="A511" s="9"/>
      <c r="B511" s="28" t="s">
        <v>72</v>
      </c>
      <c r="C511" s="29" t="s">
        <v>326</v>
      </c>
      <c r="D511" s="32" t="s">
        <v>15</v>
      </c>
      <c r="E511" s="32" t="s">
        <v>8</v>
      </c>
      <c r="F511" s="29" t="s">
        <v>70</v>
      </c>
      <c r="G511" s="31">
        <f>G512</f>
        <v>1214.6</v>
      </c>
      <c r="H511" s="31">
        <f>H512</f>
        <v>1214.6</v>
      </c>
    </row>
    <row r="512" spans="1:8" ht="37.5" customHeight="1">
      <c r="A512" s="9"/>
      <c r="B512" s="28" t="s">
        <v>73</v>
      </c>
      <c r="C512" s="29" t="s">
        <v>326</v>
      </c>
      <c r="D512" s="32" t="s">
        <v>15</v>
      </c>
      <c r="E512" s="32" t="s">
        <v>8</v>
      </c>
      <c r="F512" s="29" t="s">
        <v>71</v>
      </c>
      <c r="G512" s="31">
        <f>1214.6</f>
        <v>1214.6</v>
      </c>
      <c r="H512" s="31">
        <f>1214.6</f>
        <v>1214.6</v>
      </c>
    </row>
    <row r="513" spans="1:8" ht="68.25" customHeight="1">
      <c r="A513" s="9"/>
      <c r="B513" s="28" t="s">
        <v>311</v>
      </c>
      <c r="C513" s="29" t="s">
        <v>325</v>
      </c>
      <c r="D513" s="71"/>
      <c r="E513" s="71"/>
      <c r="F513" s="77"/>
      <c r="G513" s="31">
        <f>G514</f>
        <v>479</v>
      </c>
      <c r="H513" s="31">
        <f>H514</f>
        <v>479</v>
      </c>
    </row>
    <row r="514" spans="1:8" ht="22.5" customHeight="1">
      <c r="A514" s="9"/>
      <c r="B514" s="28" t="s">
        <v>72</v>
      </c>
      <c r="C514" s="29" t="s">
        <v>325</v>
      </c>
      <c r="D514" s="32" t="s">
        <v>15</v>
      </c>
      <c r="E514" s="32" t="s">
        <v>8</v>
      </c>
      <c r="F514" s="29" t="s">
        <v>70</v>
      </c>
      <c r="G514" s="31">
        <f>G515</f>
        <v>479</v>
      </c>
      <c r="H514" s="31">
        <f>H515</f>
        <v>479</v>
      </c>
    </row>
    <row r="515" spans="1:8" ht="35.25" customHeight="1">
      <c r="A515" s="9"/>
      <c r="B515" s="28" t="s">
        <v>73</v>
      </c>
      <c r="C515" s="29" t="s">
        <v>325</v>
      </c>
      <c r="D515" s="32" t="s">
        <v>15</v>
      </c>
      <c r="E515" s="32" t="s">
        <v>8</v>
      </c>
      <c r="F515" s="29" t="s">
        <v>71</v>
      </c>
      <c r="G515" s="31">
        <f>479</f>
        <v>479</v>
      </c>
      <c r="H515" s="31">
        <f>479</f>
        <v>479</v>
      </c>
    </row>
    <row r="516" spans="1:8" ht="23.25" customHeight="1">
      <c r="A516" s="56"/>
      <c r="B516" s="28" t="s">
        <v>34</v>
      </c>
      <c r="C516" s="29" t="s">
        <v>157</v>
      </c>
      <c r="D516" s="32" t="s">
        <v>15</v>
      </c>
      <c r="E516" s="32" t="s">
        <v>20</v>
      </c>
      <c r="F516" s="29"/>
      <c r="G516" s="31">
        <f>G517</f>
        <v>3596.9</v>
      </c>
      <c r="H516" s="33"/>
    </row>
    <row r="517" spans="1:8" ht="21" customHeight="1">
      <c r="A517" s="56"/>
      <c r="B517" s="28" t="s">
        <v>35</v>
      </c>
      <c r="C517" s="29" t="s">
        <v>157</v>
      </c>
      <c r="D517" s="32" t="s">
        <v>15</v>
      </c>
      <c r="E517" s="32" t="s">
        <v>8</v>
      </c>
      <c r="F517" s="29"/>
      <c r="G517" s="31">
        <f>G518</f>
        <v>3596.9</v>
      </c>
      <c r="H517" s="66"/>
    </row>
    <row r="518" spans="1:8" ht="31.5">
      <c r="A518" s="56"/>
      <c r="B518" s="28" t="s">
        <v>75</v>
      </c>
      <c r="C518" s="29" t="s">
        <v>157</v>
      </c>
      <c r="D518" s="32" t="s">
        <v>15</v>
      </c>
      <c r="E518" s="32" t="s">
        <v>8</v>
      </c>
      <c r="F518" s="29"/>
      <c r="G518" s="31">
        <f>G519</f>
        <v>3596.9</v>
      </c>
      <c r="H518" s="33"/>
    </row>
    <row r="519" spans="1:8" ht="23.25" customHeight="1">
      <c r="A519" s="56"/>
      <c r="B519" s="43" t="s">
        <v>72</v>
      </c>
      <c r="C519" s="29" t="s">
        <v>157</v>
      </c>
      <c r="D519" s="32" t="s">
        <v>15</v>
      </c>
      <c r="E519" s="32" t="s">
        <v>8</v>
      </c>
      <c r="F519" s="29" t="s">
        <v>70</v>
      </c>
      <c r="G519" s="31">
        <f>G520</f>
        <v>3596.9</v>
      </c>
      <c r="H519" s="33"/>
    </row>
    <row r="520" spans="1:8" ht="31.5">
      <c r="A520" s="56"/>
      <c r="B520" s="43" t="s">
        <v>73</v>
      </c>
      <c r="C520" s="29" t="s">
        <v>157</v>
      </c>
      <c r="D520" s="32" t="s">
        <v>15</v>
      </c>
      <c r="E520" s="32" t="s">
        <v>8</v>
      </c>
      <c r="F520" s="29" t="s">
        <v>71</v>
      </c>
      <c r="G520" s="31">
        <f>2200+1396.9</f>
        <v>3596.9</v>
      </c>
      <c r="H520" s="33"/>
    </row>
    <row r="521" ht="15.75">
      <c r="G521" s="5"/>
    </row>
    <row r="522" ht="15.75">
      <c r="G522" s="5"/>
    </row>
    <row r="523" ht="15.75">
      <c r="G523" s="5"/>
    </row>
    <row r="524" ht="15.75">
      <c r="G524" s="5"/>
    </row>
    <row r="525" ht="15.75">
      <c r="G525" s="5"/>
    </row>
    <row r="526" ht="15.75">
      <c r="G526" s="5"/>
    </row>
    <row r="527" ht="15.75">
      <c r="G527" s="5"/>
    </row>
    <row r="528" ht="15.75">
      <c r="G528" s="5"/>
    </row>
    <row r="529" ht="15.75">
      <c r="G529" s="5"/>
    </row>
    <row r="530" ht="15.75">
      <c r="G530" s="5"/>
    </row>
    <row r="531" ht="15.75">
      <c r="G531" s="5"/>
    </row>
    <row r="532" ht="15.75">
      <c r="G532" s="5"/>
    </row>
    <row r="533" ht="15.75">
      <c r="G533" s="5"/>
    </row>
    <row r="534" ht="15.75">
      <c r="G534" s="5"/>
    </row>
    <row r="535" ht="15.75">
      <c r="G535" s="5"/>
    </row>
    <row r="536" ht="15.75">
      <c r="G536" s="5"/>
    </row>
    <row r="537" ht="15.75">
      <c r="G537" s="5"/>
    </row>
    <row r="538" ht="15.75">
      <c r="G538" s="5"/>
    </row>
    <row r="539" ht="15.75">
      <c r="G539" s="5"/>
    </row>
    <row r="540" ht="15.75">
      <c r="G540" s="5"/>
    </row>
    <row r="541" ht="15.75">
      <c r="G541" s="5"/>
    </row>
    <row r="542" ht="15.75">
      <c r="G542" s="5"/>
    </row>
    <row r="543" ht="15.75">
      <c r="G543" s="5"/>
    </row>
    <row r="544" ht="15.75">
      <c r="G544" s="5"/>
    </row>
    <row r="545" ht="15.75">
      <c r="G545" s="5"/>
    </row>
    <row r="546" ht="15.75">
      <c r="G546" s="5"/>
    </row>
    <row r="547" ht="15.75">
      <c r="G547" s="5"/>
    </row>
    <row r="548" ht="15.75">
      <c r="G548" s="5"/>
    </row>
    <row r="549" ht="15.75">
      <c r="G549" s="5"/>
    </row>
    <row r="550" ht="15.75">
      <c r="G550" s="5"/>
    </row>
    <row r="551" ht="15.75">
      <c r="G551" s="5"/>
    </row>
    <row r="552" ht="15.75">
      <c r="G552" s="5"/>
    </row>
    <row r="553" ht="15.75">
      <c r="G553" s="5"/>
    </row>
    <row r="554" ht="15.75">
      <c r="G554" s="5"/>
    </row>
    <row r="555" ht="15.75">
      <c r="G555" s="5"/>
    </row>
    <row r="556" ht="15.75">
      <c r="G556" s="5"/>
    </row>
    <row r="557" ht="15.75">
      <c r="G557" s="5"/>
    </row>
    <row r="558" ht="15.75">
      <c r="G558" s="5"/>
    </row>
    <row r="559" ht="15.75">
      <c r="G559" s="5"/>
    </row>
    <row r="560" ht="15.75">
      <c r="G560" s="5"/>
    </row>
    <row r="561" ht="15.75">
      <c r="G561" s="5"/>
    </row>
    <row r="562" ht="15.75">
      <c r="G562" s="5"/>
    </row>
    <row r="563" ht="15.75">
      <c r="G563" s="5"/>
    </row>
    <row r="564" ht="15.75">
      <c r="G564" s="5"/>
    </row>
    <row r="565" ht="15.75">
      <c r="G565" s="5"/>
    </row>
    <row r="566" ht="15.75">
      <c r="G566" s="5"/>
    </row>
    <row r="567" ht="15.75">
      <c r="G567" s="5"/>
    </row>
    <row r="568" ht="15.75">
      <c r="G568" s="5"/>
    </row>
    <row r="569" ht="15.75">
      <c r="G569" s="5"/>
    </row>
    <row r="570" ht="15.75">
      <c r="G570" s="5"/>
    </row>
    <row r="571" ht="15.75">
      <c r="G571" s="5"/>
    </row>
    <row r="572" ht="15.75">
      <c r="G572" s="5"/>
    </row>
    <row r="573" ht="15.75">
      <c r="G573" s="5"/>
    </row>
    <row r="574" ht="15.75">
      <c r="G574" s="5"/>
    </row>
    <row r="575" ht="15.75">
      <c r="G575" s="5"/>
    </row>
    <row r="576" ht="15.75">
      <c r="G576" s="5"/>
    </row>
    <row r="577" ht="15.75">
      <c r="G577" s="5"/>
    </row>
    <row r="578" ht="15.75">
      <c r="G578" s="5"/>
    </row>
    <row r="579" ht="15.75">
      <c r="G579" s="5"/>
    </row>
    <row r="580" ht="15.75">
      <c r="G580" s="5"/>
    </row>
    <row r="581" ht="15.75">
      <c r="G581" s="5"/>
    </row>
    <row r="582" ht="15.75">
      <c r="G582" s="5"/>
    </row>
    <row r="583" ht="15.75">
      <c r="G583" s="5"/>
    </row>
    <row r="584" ht="15.75">
      <c r="G584" s="5"/>
    </row>
    <row r="585" ht="15.75">
      <c r="G585" s="5"/>
    </row>
    <row r="586" ht="15.75">
      <c r="G586" s="5"/>
    </row>
    <row r="587" ht="15.75">
      <c r="G587" s="5"/>
    </row>
    <row r="588" ht="15.75">
      <c r="G588" s="5"/>
    </row>
    <row r="589" ht="15.75">
      <c r="G589" s="5"/>
    </row>
    <row r="590" ht="15.75">
      <c r="G590" s="5"/>
    </row>
    <row r="591" ht="15.75">
      <c r="G591" s="5"/>
    </row>
    <row r="592" ht="15.75">
      <c r="G592" s="5"/>
    </row>
    <row r="593" ht="15.75">
      <c r="G593" s="5"/>
    </row>
    <row r="594" ht="15.75">
      <c r="G594" s="5"/>
    </row>
    <row r="595" ht="15.75">
      <c r="G595" s="5"/>
    </row>
    <row r="596" ht="15.75">
      <c r="G596" s="5"/>
    </row>
    <row r="597" ht="15.75">
      <c r="G597" s="5"/>
    </row>
    <row r="598" ht="15.75">
      <c r="G598" s="5"/>
    </row>
    <row r="599" ht="15.75">
      <c r="G599" s="5"/>
    </row>
    <row r="600" ht="15.75">
      <c r="G600" s="5"/>
    </row>
    <row r="601" ht="15.75">
      <c r="G601" s="5"/>
    </row>
    <row r="602" ht="15.75">
      <c r="G602" s="5"/>
    </row>
    <row r="603" ht="15.75">
      <c r="G603" s="5"/>
    </row>
    <row r="604" ht="15.75">
      <c r="G604" s="5"/>
    </row>
    <row r="605" ht="15.75">
      <c r="G605" s="5"/>
    </row>
    <row r="606" ht="15.75">
      <c r="G606" s="5"/>
    </row>
    <row r="607" ht="15.75">
      <c r="G607" s="5"/>
    </row>
    <row r="608" ht="15.75">
      <c r="G608" s="5"/>
    </row>
    <row r="609" ht="15.75">
      <c r="G609" s="5"/>
    </row>
    <row r="610" ht="15.75">
      <c r="G610" s="5"/>
    </row>
    <row r="611" ht="15.75">
      <c r="G611" s="5"/>
    </row>
    <row r="612" ht="15.75">
      <c r="G612" s="5"/>
    </row>
    <row r="613" ht="15.75">
      <c r="G613" s="5"/>
    </row>
    <row r="614" ht="15.75">
      <c r="G614" s="5"/>
    </row>
    <row r="615" ht="15.75">
      <c r="G615" s="5"/>
    </row>
    <row r="616" ht="15.75">
      <c r="G616" s="5"/>
    </row>
    <row r="617" ht="15.75">
      <c r="G617" s="5"/>
    </row>
    <row r="618" ht="15.75">
      <c r="G618" s="5"/>
    </row>
    <row r="619" ht="15.75">
      <c r="G619" s="5"/>
    </row>
    <row r="620" ht="15.75">
      <c r="G620" s="5"/>
    </row>
    <row r="621" ht="15.75">
      <c r="G621" s="5"/>
    </row>
    <row r="622" ht="15.75">
      <c r="G622" s="5"/>
    </row>
    <row r="623" ht="15.75">
      <c r="G623" s="5"/>
    </row>
    <row r="624" ht="15.75">
      <c r="G624" s="5"/>
    </row>
    <row r="625" ht="15.75">
      <c r="G625" s="5"/>
    </row>
    <row r="626" ht="15.75">
      <c r="G626" s="5"/>
    </row>
    <row r="627" ht="15.75">
      <c r="G627" s="5"/>
    </row>
    <row r="628" ht="15.75">
      <c r="G628" s="5"/>
    </row>
    <row r="629" ht="15.75">
      <c r="G629" s="5"/>
    </row>
    <row r="630" ht="15.75">
      <c r="G630" s="5"/>
    </row>
    <row r="631" ht="15.75">
      <c r="G631" s="5"/>
    </row>
    <row r="632" ht="15.75">
      <c r="G632" s="5"/>
    </row>
    <row r="633" ht="15.75">
      <c r="G633" s="5"/>
    </row>
    <row r="634" ht="15.75">
      <c r="G634" s="5"/>
    </row>
    <row r="635" ht="15.75">
      <c r="G635" s="5"/>
    </row>
    <row r="636" ht="15.75">
      <c r="G636" s="5"/>
    </row>
    <row r="637" ht="15.75">
      <c r="G637" s="5"/>
    </row>
    <row r="638" ht="15.75">
      <c r="G638" s="5"/>
    </row>
    <row r="639" ht="15.75">
      <c r="G639" s="5"/>
    </row>
    <row r="640" ht="15.75">
      <c r="G640" s="5"/>
    </row>
    <row r="641" ht="15.75">
      <c r="G641" s="5"/>
    </row>
    <row r="642" ht="15.75">
      <c r="G642" s="5"/>
    </row>
    <row r="643" ht="15.75">
      <c r="G643" s="5"/>
    </row>
    <row r="644" ht="15.75">
      <c r="G644" s="5"/>
    </row>
    <row r="645" ht="15.75">
      <c r="G645" s="5"/>
    </row>
    <row r="646" ht="15.75">
      <c r="G646" s="5"/>
    </row>
    <row r="647" ht="15.75">
      <c r="G647" s="5"/>
    </row>
    <row r="648" ht="15.75">
      <c r="G648" s="5"/>
    </row>
    <row r="649" ht="15.75">
      <c r="G649" s="5"/>
    </row>
    <row r="650" ht="15.75">
      <c r="G650" s="5"/>
    </row>
    <row r="651" ht="15.75">
      <c r="G651" s="5"/>
    </row>
    <row r="652" ht="15.75">
      <c r="G652" s="5"/>
    </row>
    <row r="653" ht="15.75">
      <c r="G653" s="5"/>
    </row>
    <row r="654" ht="15.75">
      <c r="G654" s="5"/>
    </row>
    <row r="655" ht="15.75">
      <c r="G655" s="5"/>
    </row>
    <row r="656" ht="15.75">
      <c r="G656" s="5"/>
    </row>
    <row r="657" ht="15.75">
      <c r="G657" s="5"/>
    </row>
    <row r="658" ht="15.75">
      <c r="G658" s="5"/>
    </row>
    <row r="659" ht="15.75">
      <c r="G659" s="5"/>
    </row>
    <row r="660" ht="15.75">
      <c r="G660" s="5"/>
    </row>
    <row r="661" ht="15.75">
      <c r="G661" s="5"/>
    </row>
    <row r="662" ht="15.75">
      <c r="G662" s="5"/>
    </row>
    <row r="663" ht="15.75">
      <c r="G663" s="5"/>
    </row>
    <row r="664" ht="15.75">
      <c r="G664" s="5"/>
    </row>
    <row r="665" ht="15.75">
      <c r="G665" s="5"/>
    </row>
    <row r="666" ht="15.75">
      <c r="G666" s="5"/>
    </row>
    <row r="667" ht="15.75">
      <c r="G667" s="5"/>
    </row>
    <row r="668" ht="15.75">
      <c r="G668" s="5"/>
    </row>
    <row r="669" ht="15.75">
      <c r="G669" s="5"/>
    </row>
    <row r="670" ht="15.75">
      <c r="G670" s="5"/>
    </row>
    <row r="671" ht="15.75">
      <c r="G671" s="5"/>
    </row>
    <row r="672" ht="15.75">
      <c r="G672" s="5"/>
    </row>
    <row r="673" ht="15.75">
      <c r="G673" s="5"/>
    </row>
    <row r="674" ht="15.75">
      <c r="G674" s="5"/>
    </row>
    <row r="675" ht="15.75">
      <c r="G675" s="5"/>
    </row>
    <row r="676" ht="15.75">
      <c r="G676" s="5"/>
    </row>
    <row r="677" ht="15.75">
      <c r="G677" s="5"/>
    </row>
    <row r="678" ht="15.75">
      <c r="G678" s="5"/>
    </row>
    <row r="679" ht="15.75">
      <c r="G679" s="5"/>
    </row>
    <row r="680" ht="15.75">
      <c r="G680" s="5"/>
    </row>
    <row r="681" ht="15.75">
      <c r="G681" s="5"/>
    </row>
    <row r="682" ht="15.75">
      <c r="G682" s="5"/>
    </row>
    <row r="683" ht="15.75">
      <c r="G683" s="5"/>
    </row>
    <row r="684" ht="15.75">
      <c r="G684" s="5"/>
    </row>
    <row r="685" ht="15.75">
      <c r="G685" s="5"/>
    </row>
    <row r="686" ht="15.75">
      <c r="G686" s="5"/>
    </row>
    <row r="687" ht="15.75">
      <c r="G687" s="5"/>
    </row>
    <row r="688" ht="15.75">
      <c r="G688" s="5"/>
    </row>
    <row r="689" ht="15.75">
      <c r="G689" s="5"/>
    </row>
    <row r="690" ht="15.75">
      <c r="G690" s="5"/>
    </row>
    <row r="691" ht="15.75">
      <c r="G691" s="5"/>
    </row>
    <row r="692" ht="15.75">
      <c r="G692" s="5"/>
    </row>
    <row r="693" ht="15.75">
      <c r="G693" s="5"/>
    </row>
    <row r="694" ht="15.75">
      <c r="G694" s="5"/>
    </row>
    <row r="695" ht="15.75">
      <c r="G695" s="5"/>
    </row>
    <row r="696" ht="15.75">
      <c r="G696" s="5"/>
    </row>
    <row r="697" ht="15.75">
      <c r="G697" s="5"/>
    </row>
    <row r="698" ht="15.75">
      <c r="G698" s="5"/>
    </row>
    <row r="699" ht="15.75">
      <c r="G699" s="5"/>
    </row>
    <row r="700" ht="15.75">
      <c r="G700" s="5"/>
    </row>
    <row r="701" ht="15.75">
      <c r="G701" s="5"/>
    </row>
    <row r="702" ht="15.75">
      <c r="G702" s="5"/>
    </row>
    <row r="703" ht="15.75">
      <c r="G703" s="5"/>
    </row>
    <row r="704" ht="15.75">
      <c r="G704" s="5"/>
    </row>
    <row r="705" ht="15.75">
      <c r="G705" s="5"/>
    </row>
    <row r="706" ht="15.75">
      <c r="G706" s="5"/>
    </row>
    <row r="707" ht="15.75">
      <c r="G707" s="5"/>
    </row>
    <row r="708" ht="15.75">
      <c r="G708" s="5"/>
    </row>
    <row r="709" ht="15.75">
      <c r="G709" s="5"/>
    </row>
    <row r="710" ht="15.75">
      <c r="G710" s="5"/>
    </row>
    <row r="711" ht="15.75">
      <c r="G711" s="5"/>
    </row>
    <row r="712" ht="15.75">
      <c r="G712" s="5"/>
    </row>
    <row r="713" ht="15.75">
      <c r="G713" s="5"/>
    </row>
    <row r="714" ht="15.75">
      <c r="G714" s="5"/>
    </row>
    <row r="715" ht="15.75">
      <c r="G715" s="5"/>
    </row>
    <row r="716" ht="15.75">
      <c r="G716" s="5"/>
    </row>
    <row r="717" ht="15.75">
      <c r="G717" s="5"/>
    </row>
    <row r="718" ht="15.75">
      <c r="G718" s="5"/>
    </row>
    <row r="719" ht="15.75">
      <c r="G719" s="5"/>
    </row>
    <row r="720" ht="15.75">
      <c r="G720" s="5"/>
    </row>
    <row r="721" ht="15.75">
      <c r="G721" s="5"/>
    </row>
    <row r="722" ht="15.75">
      <c r="G722" s="5"/>
    </row>
    <row r="723" ht="15.75">
      <c r="G723" s="5"/>
    </row>
    <row r="724" ht="15.75">
      <c r="G724" s="5"/>
    </row>
    <row r="725" ht="15.75">
      <c r="G725" s="5"/>
    </row>
    <row r="726" ht="15.75">
      <c r="G726" s="5"/>
    </row>
    <row r="727" ht="15.75">
      <c r="G727" s="5"/>
    </row>
    <row r="728" ht="15.75">
      <c r="G728" s="5"/>
    </row>
    <row r="729" ht="15.75">
      <c r="G729" s="5"/>
    </row>
    <row r="730" ht="15.75">
      <c r="G730" s="5"/>
    </row>
    <row r="731" ht="15.75">
      <c r="G731" s="5"/>
    </row>
    <row r="732" ht="15.75">
      <c r="G732" s="5"/>
    </row>
    <row r="733" ht="15.75">
      <c r="G733" s="5"/>
    </row>
    <row r="734" ht="15.75">
      <c r="G734" s="5"/>
    </row>
    <row r="735" ht="15.75">
      <c r="G735" s="5"/>
    </row>
    <row r="736" ht="15.75">
      <c r="G736" s="5"/>
    </row>
    <row r="737" ht="15.75">
      <c r="G737" s="5"/>
    </row>
    <row r="738" ht="15.75">
      <c r="G738" s="5"/>
    </row>
    <row r="739" ht="15.75">
      <c r="G739" s="5"/>
    </row>
    <row r="740" ht="15.75">
      <c r="G740" s="5"/>
    </row>
    <row r="741" ht="15.75">
      <c r="G741" s="5"/>
    </row>
    <row r="742" ht="15.75">
      <c r="G742" s="5"/>
    </row>
    <row r="743" ht="15.75">
      <c r="G743" s="5"/>
    </row>
    <row r="744" ht="15.75">
      <c r="G744" s="5"/>
    </row>
    <row r="745" ht="15.75">
      <c r="G745" s="5"/>
    </row>
    <row r="746" ht="15.75">
      <c r="G746" s="5"/>
    </row>
    <row r="747" ht="15.75">
      <c r="G747" s="5"/>
    </row>
    <row r="748" ht="15.75">
      <c r="G748" s="5"/>
    </row>
    <row r="749" ht="15.75">
      <c r="G749" s="5"/>
    </row>
    <row r="750" ht="15.75">
      <c r="G750" s="5"/>
    </row>
    <row r="751" ht="15.75">
      <c r="G751" s="5"/>
    </row>
    <row r="752" ht="15.75">
      <c r="G752" s="5"/>
    </row>
    <row r="753" ht="15.75">
      <c r="G753" s="5"/>
    </row>
    <row r="754" ht="15.75">
      <c r="G754" s="5"/>
    </row>
    <row r="755" ht="15.75">
      <c r="G755" s="5"/>
    </row>
    <row r="756" ht="15.75">
      <c r="G756" s="5"/>
    </row>
    <row r="757" ht="15.75">
      <c r="G757" s="5"/>
    </row>
    <row r="758" ht="15.75">
      <c r="G758" s="5"/>
    </row>
    <row r="759" ht="15.75">
      <c r="G759" s="5"/>
    </row>
    <row r="760" ht="15.75">
      <c r="G760" s="5"/>
    </row>
    <row r="761" ht="15.75">
      <c r="G761" s="5"/>
    </row>
    <row r="762" ht="15.75">
      <c r="G762" s="5"/>
    </row>
    <row r="763" ht="15.75">
      <c r="G763" s="5"/>
    </row>
    <row r="764" ht="15.75">
      <c r="G764" s="5"/>
    </row>
    <row r="765" ht="15.75">
      <c r="G765" s="5"/>
    </row>
    <row r="766" ht="15.75">
      <c r="G766" s="5"/>
    </row>
    <row r="767" ht="15.75">
      <c r="G767" s="5"/>
    </row>
    <row r="768" ht="15.75">
      <c r="G768" s="5"/>
    </row>
    <row r="769" ht="15.75">
      <c r="G769" s="5"/>
    </row>
    <row r="770" ht="15.75">
      <c r="G770" s="5"/>
    </row>
    <row r="771" ht="15.75">
      <c r="G771" s="5"/>
    </row>
    <row r="772" ht="15.75">
      <c r="G772" s="5"/>
    </row>
    <row r="773" ht="15.75">
      <c r="G773" s="5"/>
    </row>
    <row r="774" ht="15.75">
      <c r="G774" s="5"/>
    </row>
    <row r="775" ht="15.75">
      <c r="G775" s="5"/>
    </row>
    <row r="776" ht="15.75">
      <c r="G776" s="5"/>
    </row>
    <row r="777" ht="15.75">
      <c r="G777" s="5"/>
    </row>
    <row r="778" ht="15.75">
      <c r="G778" s="5"/>
    </row>
    <row r="779" ht="15.75">
      <c r="G779" s="5"/>
    </row>
    <row r="780" ht="15.75">
      <c r="G780" s="5"/>
    </row>
    <row r="781" ht="15.75">
      <c r="G781" s="5"/>
    </row>
    <row r="782" ht="15.75">
      <c r="G782" s="5"/>
    </row>
    <row r="783" ht="15.75">
      <c r="G783" s="5"/>
    </row>
    <row r="784" ht="15.75">
      <c r="G784" s="5"/>
    </row>
    <row r="785" ht="15.75">
      <c r="G785" s="5"/>
    </row>
    <row r="786" ht="15.75">
      <c r="G786" s="5"/>
    </row>
    <row r="787" ht="15.75">
      <c r="G787" s="5"/>
    </row>
    <row r="788" ht="15.75">
      <c r="G788" s="5"/>
    </row>
    <row r="789" ht="15.75">
      <c r="G789" s="5"/>
    </row>
    <row r="790" ht="15.75">
      <c r="G790" s="5"/>
    </row>
    <row r="791" ht="15.75">
      <c r="G791" s="5"/>
    </row>
    <row r="792" ht="15.75">
      <c r="G792" s="5"/>
    </row>
    <row r="793" ht="15.75">
      <c r="G793" s="5"/>
    </row>
    <row r="794" ht="15.75">
      <c r="G794" s="5"/>
    </row>
    <row r="795" ht="15.75">
      <c r="G795" s="5"/>
    </row>
    <row r="796" ht="15.75">
      <c r="G796" s="5"/>
    </row>
    <row r="797" ht="15.75">
      <c r="G797" s="5"/>
    </row>
    <row r="798" ht="15.75">
      <c r="G798" s="5"/>
    </row>
    <row r="799" ht="15.75">
      <c r="G799" s="5"/>
    </row>
    <row r="800" ht="15.75">
      <c r="G800" s="5"/>
    </row>
    <row r="801" ht="15.75">
      <c r="G801" s="5"/>
    </row>
    <row r="802" ht="15.75">
      <c r="G802" s="5"/>
    </row>
    <row r="803" ht="15.75">
      <c r="G803" s="5"/>
    </row>
    <row r="804" ht="15.75">
      <c r="G804" s="5"/>
    </row>
    <row r="805" ht="15.75">
      <c r="G805" s="5"/>
    </row>
    <row r="806" ht="15.75">
      <c r="G806" s="5"/>
    </row>
    <row r="807" ht="15.75">
      <c r="G807" s="5"/>
    </row>
    <row r="808" ht="15.75">
      <c r="G808" s="5"/>
    </row>
    <row r="809" ht="15.75">
      <c r="G809" s="5"/>
    </row>
    <row r="810" ht="15.75">
      <c r="G810" s="5"/>
    </row>
    <row r="811" ht="15.75">
      <c r="G811" s="5"/>
    </row>
    <row r="812" ht="15.75">
      <c r="G812" s="5"/>
    </row>
    <row r="813" ht="15.75">
      <c r="G813" s="5"/>
    </row>
    <row r="814" ht="15.75">
      <c r="G814" s="5"/>
    </row>
    <row r="815" ht="15.75">
      <c r="G815" s="5"/>
    </row>
    <row r="816" ht="15.75">
      <c r="G816" s="5"/>
    </row>
    <row r="817" ht="15.75">
      <c r="G817" s="5"/>
    </row>
    <row r="818" ht="15.75">
      <c r="G818" s="5"/>
    </row>
    <row r="819" ht="15.75">
      <c r="G819" s="5"/>
    </row>
  </sheetData>
  <sheetProtection/>
  <autoFilter ref="A17:H503"/>
  <mergeCells count="8">
    <mergeCell ref="A15:H15"/>
    <mergeCell ref="G12:H12"/>
    <mergeCell ref="A14:H14"/>
    <mergeCell ref="G8:H8"/>
    <mergeCell ref="G9:H9"/>
    <mergeCell ref="G10:H10"/>
    <mergeCell ref="G11:H11"/>
    <mergeCell ref="G13:H13"/>
  </mergeCells>
  <printOptions horizontalCentered="1"/>
  <pageMargins left="1.3779527559055118" right="0.3937007874015748" top="0.7874015748031497" bottom="0.7874015748031497" header="0.15748031496062992" footer="0.2362204724409449"/>
  <pageSetup blackAndWhite="1" fitToHeight="4" horizontalDpi="600" verticalDpi="600" orientation="portrait" paperSize="9" scale="65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Бахирева Мария</cp:lastModifiedBy>
  <cp:lastPrinted>2014-05-13T10:13:45Z</cp:lastPrinted>
  <dcterms:created xsi:type="dcterms:W3CDTF">2007-08-15T05:41:05Z</dcterms:created>
  <dcterms:modified xsi:type="dcterms:W3CDTF">2014-06-04T07:51:26Z</dcterms:modified>
  <cp:category/>
  <cp:version/>
  <cp:contentType/>
  <cp:contentStatus/>
</cp:coreProperties>
</file>