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г.'!$A$20:$L$739</definedName>
    <definedName name="Z_072D351B_4DCF_4C5F_BB0C_B1F84EBBD46B_.wvu.Cols" localSheetId="0" hidden="1">'  2015 г.'!$I:$J</definedName>
    <definedName name="Z_072D351B_4DCF_4C5F_BB0C_B1F84EBBD46B_.wvu.PrintArea" localSheetId="0" hidden="1">'  2015 г.'!$A$1:$I$600</definedName>
    <definedName name="Z_072D351B_4DCF_4C5F_BB0C_B1F84EBBD46B_.wvu.PrintTitles" localSheetId="0" hidden="1">'  2015 г.'!$20:$20</definedName>
    <definedName name="Z_4AF32C0D_3EF2_4B3B_9612_87CA8DBB6ACF_.wvu.Cols" localSheetId="0" hidden="1">'  2015 г.'!$I:$J</definedName>
    <definedName name="Z_4AF32C0D_3EF2_4B3B_9612_87CA8DBB6ACF_.wvu.PrintArea" localSheetId="0" hidden="1">'  2015 г.'!$A$1:$I$600</definedName>
    <definedName name="Z_4AF32C0D_3EF2_4B3B_9612_87CA8DBB6ACF_.wvu.PrintTitles" localSheetId="0" hidden="1">'  2015 г.'!$20:$20</definedName>
    <definedName name="Z_5F1072CB_A768_452E_BCF8_20340BB8BAB0_.wvu.Cols" localSheetId="0" hidden="1">'  2015 г.'!$I:$J</definedName>
    <definedName name="Z_5F1072CB_A768_452E_BCF8_20340BB8BAB0_.wvu.PrintArea" localSheetId="0" hidden="1">'  2015 г.'!$A$1:$I$600</definedName>
    <definedName name="Z_5F1072CB_A768_452E_BCF8_20340BB8BAB0_.wvu.PrintTitles" localSheetId="0" hidden="1">'  2015 г.'!$20:$20</definedName>
    <definedName name="_xlnm.Print_Titles" localSheetId="0">'  2015 г.'!$20:$20</definedName>
    <definedName name="_xlnm.Print_Area" localSheetId="0">'  2015 г.'!$A$1:$H$744</definedName>
  </definedNames>
  <calcPr fullCalcOnLoad="1"/>
</workbook>
</file>

<file path=xl/sharedStrings.xml><?xml version="1.0" encoding="utf-8"?>
<sst xmlns="http://schemas.openxmlformats.org/spreadsheetml/2006/main" count="3311" uniqueCount="486">
  <si>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</si>
  <si>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</si>
  <si>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</si>
  <si>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</si>
  <si>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</si>
  <si>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</si>
  <si>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</si>
  <si>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</si>
  <si>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</si>
  <si>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</si>
  <si>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</si>
  <si>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</si>
  <si>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</si>
  <si>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</si>
  <si>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</si>
  <si>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</si>
  <si>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</si>
  <si>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</si>
  <si>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</si>
  <si>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</si>
  <si>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</si>
  <si>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</si>
  <si>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</si>
  <si>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</si>
  <si>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</si>
  <si>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</si>
  <si>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</si>
  <si>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</si>
  <si>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</si>
  <si>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</si>
  <si>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</si>
  <si>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</si>
  <si>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</si>
  <si>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</si>
  <si>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</si>
  <si>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</si>
  <si>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</si>
  <si>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</si>
  <si>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</si>
  <si>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</si>
  <si>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</si>
  <si>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</si>
  <si>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</si>
  <si>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</si>
  <si>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</si>
  <si>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</si>
  <si>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</si>
  <si>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</si>
  <si>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</si>
  <si>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</si>
  <si>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</si>
  <si>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</si>
  <si>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</si>
  <si>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</si>
  <si>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</si>
  <si>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</si>
  <si>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</si>
  <si>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</si>
  <si>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</si>
  <si>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</si>
  <si>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</si>
  <si>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</si>
  <si>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</si>
  <si>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</si>
  <si>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</si>
  <si>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</si>
  <si>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</si>
  <si>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</si>
  <si>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</si>
  <si>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</si>
  <si>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</si>
  <si>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</si>
  <si>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</si>
  <si>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</si>
  <si>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</si>
  <si>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</si>
  <si>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</si>
  <si>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</si>
  <si>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</si>
  <si>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</si>
  <si>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</si>
  <si>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</si>
  <si>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</si>
  <si>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</si>
  <si>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</si>
  <si>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</si>
  <si>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</si>
  <si>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</si>
  <si>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</si>
  <si>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</si>
  <si>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</si>
  <si>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</si>
  <si>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</si>
  <si>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</si>
  <si>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</si>
  <si>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</si>
  <si>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</si>
  <si>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</si>
  <si>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</si>
  <si>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</si>
  <si>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</si>
  <si>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</si>
  <si>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</si>
  <si>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</si>
  <si>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</si>
  <si>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</si>
  <si>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</si>
  <si>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</si>
  <si>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</si>
  <si>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</si>
  <si>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</si>
  <si>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</si>
  <si>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</si>
  <si>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</si>
  <si>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</si>
  <si>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</si>
  <si>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</si>
  <si>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</si>
  <si>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</si>
  <si>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</si>
  <si>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</si>
  <si>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</si>
  <si>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</si>
  <si>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</si>
  <si>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</si>
  <si>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</si>
  <si>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</si>
  <si>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</si>
  <si>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</si>
  <si>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</si>
  <si>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</si>
  <si>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</si>
  <si>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</si>
  <si>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</si>
  <si>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</si>
  <si>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</si>
  <si>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</si>
  <si>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</si>
  <si>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</si>
  <si>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</si>
  <si>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</si>
  <si>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</si>
  <si>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</si>
  <si>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</si>
  <si>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</si>
  <si>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</si>
  <si>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</si>
  <si>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</si>
  <si>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</si>
  <si>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</si>
  <si>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</si>
  <si>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</si>
  <si>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</si>
  <si>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</si>
  <si>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</si>
  <si>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</si>
  <si>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</si>
  <si>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</si>
  <si>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</si>
  <si>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</si>
  <si>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</si>
  <si>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</si>
  <si>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</si>
  <si>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</si>
  <si>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</si>
  <si>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</si>
  <si>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</si>
  <si>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</si>
  <si>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</si>
  <si>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</si>
  <si>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</si>
  <si>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</si>
  <si>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</si>
  <si>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</si>
  <si>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</si>
  <si>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 xml:space="preserve"> бюджета Сергиево-Посадского муниципального района  на 2015 год по целевым статьям (муниципальным программам), группам и подгруппам видов расходов классификации расходов бюджетов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</si>
  <si>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</si>
  <si>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</si>
  <si>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</si>
  <si>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</si>
  <si>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</si>
  <si>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</si>
  <si>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</si>
  <si>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</si>
  <si>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</si>
  <si>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</si>
  <si>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</si>
  <si>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</si>
  <si>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</si>
  <si>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</si>
  <si>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</si>
  <si>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</si>
  <si>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</si>
  <si>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</si>
  <si>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</si>
  <si>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</si>
  <si>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</si>
  <si>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</si>
  <si>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</si>
  <si>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</si>
  <si>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</si>
  <si>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1608888</t>
  </si>
  <si>
    <t>0108888</t>
  </si>
  <si>
    <t>2008888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</si>
  <si>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</si>
  <si>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</si>
  <si>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</si>
  <si>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</si>
  <si>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</si>
  <si>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</si>
  <si>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</si>
  <si>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</si>
  <si>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</si>
  <si>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</si>
  <si>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</si>
  <si>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</si>
  <si>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</si>
  <si>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</si>
  <si>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</si>
  <si>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</si>
  <si>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2517777</t>
  </si>
  <si>
    <t>0218882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</si>
  <si>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</si>
  <si>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</si>
  <si>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</si>
  <si>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</si>
  <si>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</si>
  <si>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</si>
  <si>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</si>
  <si>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</si>
  <si>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</si>
  <si>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</si>
  <si>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</si>
  <si>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</si>
  <si>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</si>
  <si>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</si>
  <si>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</si>
  <si>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</si>
  <si>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</si>
  <si>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</si>
  <si>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</si>
  <si>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</si>
  <si>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</si>
  <si>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</si>
  <si>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</si>
  <si>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</si>
  <si>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</si>
  <si>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</si>
  <si>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</si>
  <si>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</si>
  <si>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>Организация и проведение мероприятий для детей и молодежи</t>
  </si>
  <si>
    <t>2517771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</si>
  <si>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</si>
  <si>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</si>
  <si>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</si>
  <si>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</si>
  <si>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</si>
  <si>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</si>
  <si>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</si>
  <si>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</si>
  <si>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</si>
  <si>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0318881</t>
  </si>
  <si>
    <t>0318883</t>
  </si>
  <si>
    <t>0338881</t>
  </si>
  <si>
    <t>0338882</t>
  </si>
  <si>
    <t>1220400</t>
  </si>
  <si>
    <t>1220497</t>
  </si>
  <si>
    <t>1220498</t>
  </si>
  <si>
    <t>1900400</t>
  </si>
  <si>
    <t>1900497</t>
  </si>
  <si>
    <t>1900498</t>
  </si>
  <si>
    <t>1900499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</si>
  <si>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</si>
  <si>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</si>
  <si>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0337772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</si>
  <si>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</si>
  <si>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</si>
  <si>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</si>
  <si>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</si>
  <si>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</si>
  <si>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</si>
  <si>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</si>
  <si>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</si>
  <si>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</si>
  <si>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</si>
  <si>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</si>
  <si>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</si>
  <si>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Глава муниципального образования</t>
  </si>
  <si>
    <t>1250100</t>
  </si>
  <si>
    <t>Обеспечивающая подпрограмма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</si>
  <si>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</si>
  <si>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</si>
  <si>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</si>
  <si>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</si>
  <si>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</si>
  <si>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</si>
  <si>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</si>
  <si>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</si>
  <si>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Социальное обеспечение и иные выплаты населению</t>
  </si>
  <si>
    <t>Стипендии</t>
  </si>
  <si>
    <t>340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</si>
  <si>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</si>
  <si>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0316060</t>
  </si>
  <si>
    <t>0326060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</si>
  <si>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</si>
  <si>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0327778</t>
  </si>
  <si>
    <t>0317774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</si>
  <si>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</si>
  <si>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</si>
  <si>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</si>
  <si>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0818900</t>
  </si>
  <si>
    <t xml:space="preserve">Межбюджетные трансферты  </t>
  </si>
  <si>
    <t>500</t>
  </si>
  <si>
    <t>Иные межбюджетные трансферты</t>
  </si>
  <si>
    <t>540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</si>
  <si>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</si>
  <si>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0848900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</si>
  <si>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</si>
  <si>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</si>
  <si>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1008900</t>
  </si>
  <si>
    <t>Межбюджетные трансферты</t>
  </si>
  <si>
    <t>2208900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</si>
  <si>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</si>
  <si>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0218900</t>
  </si>
  <si>
    <t>1408900</t>
  </si>
  <si>
    <t>от 24.12.2014  №  58/1-МЗ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</si>
  <si>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</si>
  <si>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</si>
  <si>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</si>
  <si>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</si>
  <si>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0928888</t>
  </si>
  <si>
    <t>0926082</t>
  </si>
  <si>
    <t>Укрепление материально-технической базы учреждений дополнительного образования</t>
  </si>
  <si>
    <t>0238882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</si>
  <si>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</si>
  <si>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</si>
  <si>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</si>
  <si>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</si>
  <si>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</si>
  <si>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</si>
  <si>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</si>
  <si>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</si>
  <si>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</si>
  <si>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</si>
  <si>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</si>
  <si>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</si>
  <si>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</si>
  <si>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</si>
  <si>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</si>
  <si>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</si>
  <si>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</si>
  <si>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</si>
  <si>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</si>
  <si>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</si>
  <si>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</si>
  <si>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</si>
  <si>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</si>
  <si>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</si>
  <si>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</si>
  <si>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</si>
  <si>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</si>
  <si>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</si>
  <si>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</si>
  <si>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</si>
  <si>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</si>
  <si>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</si>
  <si>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</si>
  <si>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</si>
  <si>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</si>
  <si>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</si>
  <si>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</si>
  <si>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</si>
  <si>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</si>
  <si>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</si>
  <si>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</si>
  <si>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</si>
  <si>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</si>
  <si>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</si>
  <si>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</si>
  <si>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</si>
  <si>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</si>
  <si>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</si>
  <si>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</si>
  <si>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</si>
  <si>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0520440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</si>
  <si>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</si>
  <si>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0200000</t>
  </si>
  <si>
    <t>0800000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</si>
  <si>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</si>
  <si>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</si>
  <si>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</si>
  <si>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Другие вопросы в области средств массовой информации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</si>
  <si>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</si>
  <si>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Обеспечение деятельности  подведомственных учреждений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</si>
  <si>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</si>
  <si>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</si>
  <si>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</si>
  <si>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0546251</t>
  </si>
  <si>
    <t>0546252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</si>
  <si>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</si>
  <si>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</si>
  <si>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1108888</t>
  </si>
  <si>
    <t>360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</si>
  <si>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</si>
  <si>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</si>
  <si>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</si>
  <si>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</si>
  <si>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</si>
  <si>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</si>
  <si>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 xml:space="preserve">Иные межбюджетные трансферты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</si>
  <si>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</si>
  <si>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</si>
  <si>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</si>
  <si>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</si>
  <si>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>2300000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</si>
  <si>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</si>
  <si>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за счет средств областного бюджета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</si>
  <si>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</si>
  <si>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</si>
  <si>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</si>
  <si>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</si>
  <si>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</si>
  <si>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</si>
  <si>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</si>
  <si>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</si>
  <si>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>0320440</t>
  </si>
  <si>
    <t>0330440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</si>
  <si>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</si>
  <si>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</si>
  <si>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0228882</t>
  </si>
  <si>
    <t>Благоустройство</t>
  </si>
  <si>
    <t>0210000</t>
  </si>
  <si>
    <t>0220000</t>
  </si>
  <si>
    <t>0230000</t>
  </si>
  <si>
    <t>0240000</t>
  </si>
  <si>
    <t>0270000</t>
  </si>
  <si>
    <t>0250400</t>
  </si>
  <si>
    <t>0340400</t>
  </si>
  <si>
    <t>0520000</t>
  </si>
  <si>
    <t>0510000</t>
  </si>
  <si>
    <t>0530000</t>
  </si>
  <si>
    <t>0550400</t>
  </si>
  <si>
    <t>0600000</t>
  </si>
  <si>
    <t>0700000</t>
  </si>
  <si>
    <t>0810000</t>
  </si>
  <si>
    <t>0820000</t>
  </si>
  <si>
    <t>0830000</t>
  </si>
  <si>
    <t>0840000</t>
  </si>
  <si>
    <t>0900000</t>
  </si>
  <si>
    <t>0910000</t>
  </si>
  <si>
    <t>0920000</t>
  </si>
  <si>
    <t>0940000</t>
  </si>
  <si>
    <t>0950000</t>
  </si>
  <si>
    <t>1000000</t>
  </si>
  <si>
    <t>1100000</t>
  </si>
  <si>
    <t>1200000</t>
  </si>
  <si>
    <t>1210000</t>
  </si>
  <si>
    <t>1220000</t>
  </si>
  <si>
    <t>1230000</t>
  </si>
  <si>
    <t>1240000</t>
  </si>
  <si>
    <t>1250000</t>
  </si>
  <si>
    <t>1300000</t>
  </si>
  <si>
    <t>1400000</t>
  </si>
  <si>
    <t>1500000</t>
  </si>
  <si>
    <t>1700000</t>
  </si>
  <si>
    <t>1600000</t>
  </si>
  <si>
    <t>1800000</t>
  </si>
  <si>
    <t>1900000</t>
  </si>
  <si>
    <t>2000000</t>
  </si>
  <si>
    <t>2200000</t>
  </si>
  <si>
    <t>2500000</t>
  </si>
  <si>
    <t>2510000</t>
  </si>
  <si>
    <t>2520000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</si>
  <si>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</si>
  <si>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</si>
  <si>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</si>
  <si>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0517771</t>
  </si>
  <si>
    <t>0546054</t>
  </si>
  <si>
    <t>1707900</t>
  </si>
  <si>
    <t>Приложение № 4</t>
  </si>
  <si>
    <t>Массовый спорт</t>
  </si>
  <si>
    <t>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</si>
  <si>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</si>
  <si>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(устройство футбольного поля с искусственным покрытием на территории МУК СОЦ "Луч")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</si>
  <si>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</si>
  <si>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от 30.07.2015 № 65/03-МЗ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</si>
</sst>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012"/>
  <sheetViews>
    <sheetView tabSelected="1" view="pageBreakPreview" zoomScaleNormal="90" zoomScaleSheetLayoutView="100" zoomScalePageLayoutView="0" workbookViewId="0" topLeftCell="A1">
      <selection activeCell="G6" sqref="G6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8" ht="15.75">
      <c r="C1" s="1"/>
      <c r="G1" s="2" t="s">
        <v>479</v>
      </c>
      <c r="H1" s="4"/>
    </row>
    <row r="2" spans="3:8" ht="15.75">
      <c r="C2" s="1"/>
      <c r="G2" s="2" t="s">
        <v>26</v>
      </c>
      <c r="H2" s="1"/>
    </row>
    <row r="3" spans="3:7" ht="15.75">
      <c r="C3" s="1"/>
      <c r="G3" s="2" t="s">
        <v>27</v>
      </c>
    </row>
    <row r="4" spans="3:7" ht="15.75">
      <c r="C4" s="1"/>
      <c r="G4" s="2" t="s">
        <v>28</v>
      </c>
    </row>
    <row r="5" spans="3:7" ht="15.75">
      <c r="C5" s="1"/>
      <c r="G5" s="2" t="s">
        <v>29</v>
      </c>
    </row>
    <row r="6" spans="3:8" ht="15.75">
      <c r="C6" s="1"/>
      <c r="G6" s="39" t="s">
        <v>485</v>
      </c>
      <c r="H6" s="40"/>
    </row>
    <row r="7" ht="15.75">
      <c r="C7" s="1"/>
    </row>
    <row r="8" spans="3:11" ht="18" customHeight="1">
      <c r="C8" s="2"/>
      <c r="G8" s="39"/>
      <c r="H8" s="40"/>
      <c r="I8" s="40"/>
      <c r="J8" s="40"/>
      <c r="K8" s="39"/>
    </row>
    <row r="9" spans="3:11" ht="18" customHeight="1">
      <c r="C9" s="2"/>
      <c r="G9" s="2" t="s">
        <v>31</v>
      </c>
      <c r="H9" s="4"/>
      <c r="I9" s="40"/>
      <c r="J9" s="40"/>
      <c r="K9" s="39"/>
    </row>
    <row r="10" spans="3:11" ht="18" customHeight="1">
      <c r="C10" s="2"/>
      <c r="G10" s="2" t="s">
        <v>26</v>
      </c>
      <c r="H10" s="1"/>
      <c r="I10" s="40"/>
      <c r="J10" s="40"/>
      <c r="K10" s="39"/>
    </row>
    <row r="11" spans="3:11" ht="18" customHeight="1">
      <c r="C11" s="2"/>
      <c r="G11" s="2" t="s">
        <v>27</v>
      </c>
      <c r="I11" s="40"/>
      <c r="J11" s="40"/>
      <c r="K11" s="39"/>
    </row>
    <row r="12" spans="3:11" ht="18" customHeight="1">
      <c r="C12" s="2"/>
      <c r="G12" s="2" t="s">
        <v>28</v>
      </c>
      <c r="I12" s="40"/>
      <c r="J12" s="40"/>
      <c r="K12" s="39"/>
    </row>
    <row r="13" spans="3:11" ht="18" customHeight="1">
      <c r="C13" s="2"/>
      <c r="G13" s="2" t="s">
        <v>29</v>
      </c>
      <c r="I13" s="40"/>
      <c r="J13" s="40"/>
      <c r="K13" s="39"/>
    </row>
    <row r="14" spans="3:11" ht="17.25" customHeight="1">
      <c r="C14" s="2"/>
      <c r="G14" s="39" t="s">
        <v>325</v>
      </c>
      <c r="H14" s="40"/>
      <c r="I14" s="40"/>
      <c r="J14" s="40"/>
      <c r="K14" s="39"/>
    </row>
    <row r="15" spans="3:11" ht="18" customHeight="1">
      <c r="C15" s="2"/>
      <c r="G15" s="127"/>
      <c r="H15" s="127"/>
      <c r="I15" s="18"/>
      <c r="J15" s="18"/>
      <c r="K15" s="18"/>
    </row>
    <row r="16" spans="3:11" ht="18" customHeight="1">
      <c r="C16" s="2"/>
      <c r="G16" s="19"/>
      <c r="H16" s="19"/>
      <c r="I16" s="19"/>
      <c r="J16" s="19"/>
      <c r="K16" s="19"/>
    </row>
    <row r="17" spans="1:8" ht="18" customHeight="1">
      <c r="A17" s="128" t="s">
        <v>25</v>
      </c>
      <c r="B17" s="129"/>
      <c r="C17" s="129"/>
      <c r="D17" s="129"/>
      <c r="E17" s="129"/>
      <c r="F17" s="129"/>
      <c r="G17" s="129"/>
      <c r="H17" s="130"/>
    </row>
    <row r="18" spans="1:8" ht="39" customHeight="1">
      <c r="A18" s="17"/>
      <c r="B18" s="131" t="s">
        <v>175</v>
      </c>
      <c r="C18" s="132"/>
      <c r="D18" s="132"/>
      <c r="E18" s="132"/>
      <c r="F18" s="132"/>
      <c r="G18" s="132"/>
      <c r="H18" s="132"/>
    </row>
    <row r="19" spans="1:8" ht="15.75">
      <c r="A19" s="6"/>
      <c r="B19" s="7"/>
      <c r="C19" s="8"/>
      <c r="D19" s="8"/>
      <c r="E19" s="8"/>
      <c r="F19" s="8"/>
      <c r="G19" s="7"/>
      <c r="H19" s="41" t="s">
        <v>42</v>
      </c>
    </row>
    <row r="20" spans="1:9" ht="69.75" customHeight="1">
      <c r="A20" s="9" t="s">
        <v>0</v>
      </c>
      <c r="B20" s="9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1" t="s">
        <v>32</v>
      </c>
      <c r="H20" s="9" t="s">
        <v>30</v>
      </c>
      <c r="I20" s="5"/>
    </row>
    <row r="21" spans="1:12" s="14" customFormat="1" ht="37.5" customHeight="1">
      <c r="A21" s="9"/>
      <c r="B21" s="20" t="s">
        <v>43</v>
      </c>
      <c r="C21" s="21"/>
      <c r="D21" s="22"/>
      <c r="E21" s="22"/>
      <c r="F21" s="22"/>
      <c r="G21" s="53">
        <f>G22+G30+G108+G326+G400+G417+G424+G449+G472+G496+G568+G597+G612+G615+G660+G669+G704+G712+G718+G731+G482+G582</f>
        <v>5283674.900000001</v>
      </c>
      <c r="H21" s="53">
        <f>H22+H30+H108+H326+H400+H417+H424+H449+H472+H496+H568+H597+H612+H615+H660+H669+H704+H712+H718+H731+H482+H582</f>
        <v>3297703.4999999995</v>
      </c>
      <c r="I21" s="12"/>
      <c r="J21" s="13"/>
      <c r="L21" s="57"/>
    </row>
    <row r="22" spans="1:10" s="14" customFormat="1" ht="75.75" customHeight="1">
      <c r="A22" s="26">
        <v>1</v>
      </c>
      <c r="B22" s="54" t="s">
        <v>176</v>
      </c>
      <c r="C22" s="56" t="s">
        <v>177</v>
      </c>
      <c r="D22" s="31"/>
      <c r="E22" s="31"/>
      <c r="F22" s="30"/>
      <c r="G22" s="74">
        <f>G23+G27</f>
        <v>39660</v>
      </c>
      <c r="H22" s="74">
        <f>H23+H27</f>
        <v>35160</v>
      </c>
      <c r="I22" s="12"/>
      <c r="J22" s="13"/>
    </row>
    <row r="23" spans="1:10" s="14" customFormat="1" ht="66.75" customHeight="1">
      <c r="A23" s="51"/>
      <c r="B23" s="35" t="s">
        <v>279</v>
      </c>
      <c r="C23" s="33" t="s">
        <v>202</v>
      </c>
      <c r="D23" s="33" t="s">
        <v>6</v>
      </c>
      <c r="E23" s="33" t="s">
        <v>6</v>
      </c>
      <c r="F23" s="36" t="s">
        <v>112</v>
      </c>
      <c r="G23" s="32">
        <f>G24</f>
        <v>4500</v>
      </c>
      <c r="H23" s="32"/>
      <c r="I23" s="12"/>
      <c r="J23" s="13"/>
    </row>
    <row r="24" spans="1:10" s="14" customFormat="1" ht="21.75" customHeight="1">
      <c r="A24" s="51"/>
      <c r="B24" s="35" t="s">
        <v>298</v>
      </c>
      <c r="C24" s="33" t="s">
        <v>202</v>
      </c>
      <c r="D24" s="33" t="s">
        <v>6</v>
      </c>
      <c r="E24" s="33" t="s">
        <v>6</v>
      </c>
      <c r="F24" s="37" t="s">
        <v>48</v>
      </c>
      <c r="G24" s="32">
        <f>G26+G25</f>
        <v>4500</v>
      </c>
      <c r="H24" s="32"/>
      <c r="I24" s="12"/>
      <c r="J24" s="13"/>
    </row>
    <row r="25" spans="1:10" s="14" customFormat="1" ht="35.25" customHeight="1">
      <c r="A25" s="51"/>
      <c r="B25" s="44" t="s">
        <v>51</v>
      </c>
      <c r="C25" s="33" t="s">
        <v>202</v>
      </c>
      <c r="D25" s="33" t="s">
        <v>6</v>
      </c>
      <c r="E25" s="33" t="s">
        <v>6</v>
      </c>
      <c r="F25" s="37" t="s">
        <v>49</v>
      </c>
      <c r="G25" s="32">
        <f>920+3400</f>
        <v>4320</v>
      </c>
      <c r="H25" s="32"/>
      <c r="I25" s="12"/>
      <c r="J25" s="13"/>
    </row>
    <row r="26" spans="1:10" s="14" customFormat="1" ht="17.25" customHeight="1">
      <c r="A26" s="51"/>
      <c r="B26" s="35" t="s">
        <v>299</v>
      </c>
      <c r="C26" s="33" t="s">
        <v>202</v>
      </c>
      <c r="D26" s="33" t="s">
        <v>6</v>
      </c>
      <c r="E26" s="33" t="s">
        <v>6</v>
      </c>
      <c r="F26" s="37" t="s">
        <v>300</v>
      </c>
      <c r="G26" s="32">
        <v>180</v>
      </c>
      <c r="H26" s="32"/>
      <c r="I26" s="12"/>
      <c r="J26" s="13"/>
    </row>
    <row r="27" spans="1:10" s="14" customFormat="1" ht="54.75" customHeight="1">
      <c r="A27" s="51"/>
      <c r="B27" s="35" t="s">
        <v>285</v>
      </c>
      <c r="C27" s="33" t="s">
        <v>286</v>
      </c>
      <c r="D27" s="33" t="s">
        <v>6</v>
      </c>
      <c r="E27" s="33" t="s">
        <v>6</v>
      </c>
      <c r="F27" s="109"/>
      <c r="G27" s="32">
        <f>G28</f>
        <v>35160</v>
      </c>
      <c r="H27" s="32">
        <f>H28</f>
        <v>35160</v>
      </c>
      <c r="I27" s="12"/>
      <c r="J27" s="13"/>
    </row>
    <row r="28" spans="1:10" s="14" customFormat="1" ht="33" customHeight="1">
      <c r="A28" s="51"/>
      <c r="B28" s="35" t="s">
        <v>45</v>
      </c>
      <c r="C28" s="33" t="s">
        <v>286</v>
      </c>
      <c r="D28" s="33" t="s">
        <v>6</v>
      </c>
      <c r="E28" s="33" t="s">
        <v>6</v>
      </c>
      <c r="F28" s="37" t="s">
        <v>44</v>
      </c>
      <c r="G28" s="32">
        <f>G29</f>
        <v>35160</v>
      </c>
      <c r="H28" s="32">
        <f>H29</f>
        <v>35160</v>
      </c>
      <c r="I28" s="12"/>
      <c r="J28" s="13"/>
    </row>
    <row r="29" spans="1:10" s="14" customFormat="1" ht="25.5" customHeight="1">
      <c r="A29" s="51"/>
      <c r="B29" s="35" t="s">
        <v>55</v>
      </c>
      <c r="C29" s="33" t="s">
        <v>286</v>
      </c>
      <c r="D29" s="33" t="s">
        <v>6</v>
      </c>
      <c r="E29" s="33" t="s">
        <v>6</v>
      </c>
      <c r="F29" s="37" t="s">
        <v>54</v>
      </c>
      <c r="G29" s="32">
        <v>35160</v>
      </c>
      <c r="H29" s="32">
        <v>35160</v>
      </c>
      <c r="I29" s="12"/>
      <c r="J29" s="13"/>
    </row>
    <row r="30" spans="1:8" s="16" customFormat="1" ht="75" customHeight="1">
      <c r="A30" s="9">
        <v>2</v>
      </c>
      <c r="B30" s="54" t="s">
        <v>190</v>
      </c>
      <c r="C30" s="72" t="s">
        <v>386</v>
      </c>
      <c r="D30" s="72"/>
      <c r="E30" s="72"/>
      <c r="F30" s="73"/>
      <c r="G30" s="74">
        <f>G31+G50+G72+G63+G85+G80</f>
        <v>277754.1</v>
      </c>
      <c r="H30" s="74">
        <f>H31+H50+H72+H63+H85</f>
        <v>494.3</v>
      </c>
    </row>
    <row r="31" spans="1:8" s="16" customFormat="1" ht="27" customHeight="1">
      <c r="A31" s="9"/>
      <c r="B31" s="90" t="s">
        <v>65</v>
      </c>
      <c r="C31" s="73" t="s">
        <v>431</v>
      </c>
      <c r="D31" s="73" t="s">
        <v>11</v>
      </c>
      <c r="E31" s="73" t="s">
        <v>7</v>
      </c>
      <c r="F31" s="73"/>
      <c r="G31" s="91">
        <f>G38+G41+G44+G47+G32+G35</f>
        <v>35801.8</v>
      </c>
      <c r="H31" s="91">
        <f>H38+H41+H44+H47+H32+H35</f>
        <v>194.3</v>
      </c>
    </row>
    <row r="32" spans="1:8" s="16" customFormat="1" ht="51" customHeight="1">
      <c r="A32" s="9"/>
      <c r="B32" s="35" t="s">
        <v>363</v>
      </c>
      <c r="C32" s="33" t="s">
        <v>381</v>
      </c>
      <c r="D32" s="33" t="s">
        <v>11</v>
      </c>
      <c r="E32" s="33" t="s">
        <v>7</v>
      </c>
      <c r="F32" s="33"/>
      <c r="G32" s="32">
        <f>G33</f>
        <v>100</v>
      </c>
      <c r="H32" s="32">
        <f>H33</f>
        <v>100</v>
      </c>
    </row>
    <row r="33" spans="1:8" s="16" customFormat="1" ht="38.25" customHeight="1">
      <c r="A33" s="9"/>
      <c r="B33" s="35" t="s">
        <v>45</v>
      </c>
      <c r="C33" s="33" t="s">
        <v>381</v>
      </c>
      <c r="D33" s="33" t="s">
        <v>11</v>
      </c>
      <c r="E33" s="33" t="s">
        <v>7</v>
      </c>
      <c r="F33" s="33" t="s">
        <v>44</v>
      </c>
      <c r="G33" s="32">
        <f>G34</f>
        <v>100</v>
      </c>
      <c r="H33" s="32">
        <f>H34</f>
        <v>100</v>
      </c>
    </row>
    <row r="34" spans="1:8" s="16" customFormat="1" ht="23.25" customHeight="1">
      <c r="A34" s="9"/>
      <c r="B34" s="35" t="s">
        <v>55</v>
      </c>
      <c r="C34" s="33" t="s">
        <v>381</v>
      </c>
      <c r="D34" s="33" t="s">
        <v>11</v>
      </c>
      <c r="E34" s="33" t="s">
        <v>7</v>
      </c>
      <c r="F34" s="33" t="s">
        <v>54</v>
      </c>
      <c r="G34" s="32">
        <v>100</v>
      </c>
      <c r="H34" s="32">
        <v>100</v>
      </c>
    </row>
    <row r="35" spans="1:8" s="16" customFormat="1" ht="52.5" customHeight="1">
      <c r="A35" s="9"/>
      <c r="B35" s="114" t="s">
        <v>405</v>
      </c>
      <c r="C35" s="33" t="s">
        <v>406</v>
      </c>
      <c r="D35" s="33" t="s">
        <v>11</v>
      </c>
      <c r="E35" s="33" t="s">
        <v>7</v>
      </c>
      <c r="F35" s="33"/>
      <c r="G35" s="32">
        <f>G36</f>
        <v>94.3</v>
      </c>
      <c r="H35" s="32">
        <f>H36</f>
        <v>94.3</v>
      </c>
    </row>
    <row r="36" spans="1:8" s="16" customFormat="1" ht="34.5" customHeight="1">
      <c r="A36" s="9"/>
      <c r="B36" s="35" t="s">
        <v>45</v>
      </c>
      <c r="C36" s="33" t="s">
        <v>406</v>
      </c>
      <c r="D36" s="33" t="s">
        <v>11</v>
      </c>
      <c r="E36" s="33" t="s">
        <v>7</v>
      </c>
      <c r="F36" s="33" t="s">
        <v>44</v>
      </c>
      <c r="G36" s="32">
        <f>G37</f>
        <v>94.3</v>
      </c>
      <c r="H36" s="32">
        <f>H37</f>
        <v>94.3</v>
      </c>
    </row>
    <row r="37" spans="1:8" s="16" customFormat="1" ht="23.25" customHeight="1">
      <c r="A37" s="9"/>
      <c r="B37" s="35" t="s">
        <v>55</v>
      </c>
      <c r="C37" s="33" t="s">
        <v>406</v>
      </c>
      <c r="D37" s="33" t="s">
        <v>11</v>
      </c>
      <c r="E37" s="33" t="s">
        <v>7</v>
      </c>
      <c r="F37" s="33" t="s">
        <v>54</v>
      </c>
      <c r="G37" s="32">
        <v>94.3</v>
      </c>
      <c r="H37" s="32">
        <v>94.3</v>
      </c>
    </row>
    <row r="38" spans="1:8" s="16" customFormat="1" ht="18.75" customHeight="1">
      <c r="A38" s="9"/>
      <c r="B38" s="101" t="s">
        <v>172</v>
      </c>
      <c r="C38" s="33" t="s">
        <v>66</v>
      </c>
      <c r="D38" s="33" t="s">
        <v>11</v>
      </c>
      <c r="E38" s="33" t="s">
        <v>7</v>
      </c>
      <c r="F38" s="33"/>
      <c r="G38" s="32">
        <f>G39</f>
        <v>23280.5</v>
      </c>
      <c r="H38" s="53"/>
    </row>
    <row r="39" spans="1:8" s="16" customFormat="1" ht="39" customHeight="1">
      <c r="A39" s="9"/>
      <c r="B39" s="101" t="s">
        <v>45</v>
      </c>
      <c r="C39" s="33" t="s">
        <v>66</v>
      </c>
      <c r="D39" s="33" t="s">
        <v>11</v>
      </c>
      <c r="E39" s="33" t="s">
        <v>7</v>
      </c>
      <c r="F39" s="33" t="s">
        <v>44</v>
      </c>
      <c r="G39" s="32">
        <f>G40</f>
        <v>23280.5</v>
      </c>
      <c r="H39" s="53"/>
    </row>
    <row r="40" spans="1:8" s="16" customFormat="1" ht="24.75" customHeight="1">
      <c r="A40" s="9"/>
      <c r="B40" s="101" t="s">
        <v>55</v>
      </c>
      <c r="C40" s="33" t="s">
        <v>66</v>
      </c>
      <c r="D40" s="33" t="s">
        <v>11</v>
      </c>
      <c r="E40" s="33" t="s">
        <v>7</v>
      </c>
      <c r="F40" s="33" t="s">
        <v>54</v>
      </c>
      <c r="G40" s="52">
        <f>24865.5-1585</f>
        <v>23280.5</v>
      </c>
      <c r="H40" s="53"/>
    </row>
    <row r="41" spans="1:8" s="16" customFormat="1" ht="34.5" customHeight="1">
      <c r="A41" s="9"/>
      <c r="B41" s="35" t="s">
        <v>68</v>
      </c>
      <c r="C41" s="33" t="s">
        <v>69</v>
      </c>
      <c r="D41" s="33" t="s">
        <v>11</v>
      </c>
      <c r="E41" s="33" t="s">
        <v>7</v>
      </c>
      <c r="F41" s="33"/>
      <c r="G41" s="32">
        <f>G42</f>
        <v>500</v>
      </c>
      <c r="H41" s="53"/>
    </row>
    <row r="42" spans="1:8" s="16" customFormat="1" ht="37.5" customHeight="1">
      <c r="A42" s="9"/>
      <c r="B42" s="101" t="s">
        <v>45</v>
      </c>
      <c r="C42" s="33" t="s">
        <v>69</v>
      </c>
      <c r="D42" s="33" t="s">
        <v>11</v>
      </c>
      <c r="E42" s="33" t="s">
        <v>7</v>
      </c>
      <c r="F42" s="33" t="s">
        <v>44</v>
      </c>
      <c r="G42" s="32">
        <f>G43</f>
        <v>500</v>
      </c>
      <c r="H42" s="53"/>
    </row>
    <row r="43" spans="1:8" s="16" customFormat="1" ht="30" customHeight="1">
      <c r="A43" s="9"/>
      <c r="B43" s="35" t="s">
        <v>55</v>
      </c>
      <c r="C43" s="33" t="s">
        <v>69</v>
      </c>
      <c r="D43" s="33" t="s">
        <v>11</v>
      </c>
      <c r="E43" s="33" t="s">
        <v>7</v>
      </c>
      <c r="F43" s="33" t="s">
        <v>54</v>
      </c>
      <c r="G43" s="32">
        <v>500</v>
      </c>
      <c r="H43" s="53"/>
    </row>
    <row r="44" spans="1:8" s="16" customFormat="1" ht="21" customHeight="1">
      <c r="A44" s="9"/>
      <c r="B44" s="83" t="s">
        <v>73</v>
      </c>
      <c r="C44" s="58" t="s">
        <v>221</v>
      </c>
      <c r="D44" s="33" t="s">
        <v>11</v>
      </c>
      <c r="E44" s="33" t="s">
        <v>7</v>
      </c>
      <c r="F44" s="63"/>
      <c r="G44" s="32">
        <v>600</v>
      </c>
      <c r="H44" s="53"/>
    </row>
    <row r="45" spans="1:8" s="16" customFormat="1" ht="30" customHeight="1">
      <c r="A45" s="9"/>
      <c r="B45" s="84" t="s">
        <v>45</v>
      </c>
      <c r="C45" s="58" t="s">
        <v>221</v>
      </c>
      <c r="D45" s="33" t="s">
        <v>11</v>
      </c>
      <c r="E45" s="33" t="s">
        <v>7</v>
      </c>
      <c r="F45" s="63" t="s">
        <v>44</v>
      </c>
      <c r="G45" s="32">
        <v>600</v>
      </c>
      <c r="H45" s="53"/>
    </row>
    <row r="46" spans="1:8" s="16" customFormat="1" ht="20.25" customHeight="1">
      <c r="A46" s="9"/>
      <c r="B46" s="83" t="s">
        <v>55</v>
      </c>
      <c r="C46" s="58" t="s">
        <v>221</v>
      </c>
      <c r="D46" s="33" t="s">
        <v>11</v>
      </c>
      <c r="E46" s="33" t="s">
        <v>7</v>
      </c>
      <c r="F46" s="63" t="s">
        <v>54</v>
      </c>
      <c r="G46" s="32">
        <v>600</v>
      </c>
      <c r="H46" s="53"/>
    </row>
    <row r="47" spans="1:8" s="16" customFormat="1" ht="65.25" customHeight="1">
      <c r="A47" s="9"/>
      <c r="B47" s="83" t="s">
        <v>322</v>
      </c>
      <c r="C47" s="33" t="s">
        <v>323</v>
      </c>
      <c r="D47" s="33" t="s">
        <v>11</v>
      </c>
      <c r="E47" s="33" t="s">
        <v>7</v>
      </c>
      <c r="F47" s="63"/>
      <c r="G47" s="32">
        <f>G48</f>
        <v>11227</v>
      </c>
      <c r="H47" s="53"/>
    </row>
    <row r="48" spans="1:8" s="16" customFormat="1" ht="20.25" customHeight="1">
      <c r="A48" s="9"/>
      <c r="B48" s="83" t="s">
        <v>320</v>
      </c>
      <c r="C48" s="33" t="s">
        <v>323</v>
      </c>
      <c r="D48" s="33" t="s">
        <v>11</v>
      </c>
      <c r="E48" s="33" t="s">
        <v>7</v>
      </c>
      <c r="F48" s="63" t="s">
        <v>312</v>
      </c>
      <c r="G48" s="32">
        <f>G49</f>
        <v>11227</v>
      </c>
      <c r="H48" s="53"/>
    </row>
    <row r="49" spans="1:8" s="16" customFormat="1" ht="20.25" customHeight="1">
      <c r="A49" s="9"/>
      <c r="B49" s="83" t="s">
        <v>313</v>
      </c>
      <c r="C49" s="33" t="s">
        <v>323</v>
      </c>
      <c r="D49" s="33" t="s">
        <v>11</v>
      </c>
      <c r="E49" s="33" t="s">
        <v>7</v>
      </c>
      <c r="F49" s="63" t="s">
        <v>314</v>
      </c>
      <c r="G49" s="32">
        <v>11227</v>
      </c>
      <c r="H49" s="53"/>
    </row>
    <row r="50" spans="1:8" s="16" customFormat="1" ht="50.25" customHeight="1">
      <c r="A50" s="9"/>
      <c r="B50" s="90" t="s">
        <v>191</v>
      </c>
      <c r="C50" s="73" t="s">
        <v>432</v>
      </c>
      <c r="D50" s="73" t="s">
        <v>11</v>
      </c>
      <c r="E50" s="73" t="s">
        <v>7</v>
      </c>
      <c r="F50" s="73"/>
      <c r="G50" s="91">
        <f>G54+G57+G51+G60</f>
        <v>54056.4</v>
      </c>
      <c r="H50" s="91">
        <f>H54+H57+H51</f>
        <v>200</v>
      </c>
    </row>
    <row r="51" spans="1:8" s="16" customFormat="1" ht="50.25" customHeight="1">
      <c r="A51" s="9"/>
      <c r="B51" s="35" t="s">
        <v>363</v>
      </c>
      <c r="C51" s="33" t="s">
        <v>382</v>
      </c>
      <c r="D51" s="33" t="s">
        <v>11</v>
      </c>
      <c r="E51" s="33" t="s">
        <v>7</v>
      </c>
      <c r="F51" s="33"/>
      <c r="G51" s="32">
        <f>G52</f>
        <v>200</v>
      </c>
      <c r="H51" s="32">
        <f>H52</f>
        <v>200</v>
      </c>
    </row>
    <row r="52" spans="1:8" s="16" customFormat="1" ht="35.25" customHeight="1">
      <c r="A52" s="9"/>
      <c r="B52" s="35" t="s">
        <v>45</v>
      </c>
      <c r="C52" s="33" t="s">
        <v>382</v>
      </c>
      <c r="D52" s="33" t="s">
        <v>11</v>
      </c>
      <c r="E52" s="33" t="s">
        <v>7</v>
      </c>
      <c r="F52" s="33" t="s">
        <v>44</v>
      </c>
      <c r="G52" s="32">
        <f>G53</f>
        <v>200</v>
      </c>
      <c r="H52" s="32">
        <f>H53</f>
        <v>200</v>
      </c>
    </row>
    <row r="53" spans="1:8" s="16" customFormat="1" ht="27.75" customHeight="1">
      <c r="A53" s="9"/>
      <c r="B53" s="35" t="s">
        <v>55</v>
      </c>
      <c r="C53" s="33" t="s">
        <v>382</v>
      </c>
      <c r="D53" s="33" t="s">
        <v>11</v>
      </c>
      <c r="E53" s="33" t="s">
        <v>7</v>
      </c>
      <c r="F53" s="33" t="s">
        <v>54</v>
      </c>
      <c r="G53" s="32">
        <v>200</v>
      </c>
      <c r="H53" s="32">
        <v>200</v>
      </c>
    </row>
    <row r="54" spans="1:8" s="16" customFormat="1" ht="24" customHeight="1">
      <c r="A54" s="9"/>
      <c r="B54" s="35" t="s">
        <v>173</v>
      </c>
      <c r="C54" s="33" t="s">
        <v>70</v>
      </c>
      <c r="D54" s="33" t="s">
        <v>11</v>
      </c>
      <c r="E54" s="33" t="s">
        <v>7</v>
      </c>
      <c r="F54" s="33"/>
      <c r="G54" s="32">
        <f>G55</f>
        <v>47806.4</v>
      </c>
      <c r="H54" s="53"/>
    </row>
    <row r="55" spans="1:8" s="16" customFormat="1" ht="37.5" customHeight="1">
      <c r="A55" s="9"/>
      <c r="B55" s="35" t="s">
        <v>45</v>
      </c>
      <c r="C55" s="33" t="s">
        <v>70</v>
      </c>
      <c r="D55" s="33" t="s">
        <v>11</v>
      </c>
      <c r="E55" s="33" t="s">
        <v>7</v>
      </c>
      <c r="F55" s="33" t="s">
        <v>44</v>
      </c>
      <c r="G55" s="32">
        <f>G56</f>
        <v>47806.4</v>
      </c>
      <c r="H55" s="53"/>
    </row>
    <row r="56" spans="1:8" s="16" customFormat="1" ht="24.75" customHeight="1">
      <c r="A56" s="9"/>
      <c r="B56" s="35" t="s">
        <v>55</v>
      </c>
      <c r="C56" s="33" t="s">
        <v>70</v>
      </c>
      <c r="D56" s="33" t="s">
        <v>11</v>
      </c>
      <c r="E56" s="33" t="s">
        <v>7</v>
      </c>
      <c r="F56" s="33" t="s">
        <v>54</v>
      </c>
      <c r="G56" s="64">
        <f>52376.4-700-3870</f>
        <v>47806.4</v>
      </c>
      <c r="H56" s="53"/>
    </row>
    <row r="57" spans="1:8" s="16" customFormat="1" ht="23.25" customHeight="1">
      <c r="A57" s="9"/>
      <c r="B57" s="101" t="s">
        <v>71</v>
      </c>
      <c r="C57" s="33" t="s">
        <v>72</v>
      </c>
      <c r="D57" s="33" t="s">
        <v>11</v>
      </c>
      <c r="E57" s="33" t="s">
        <v>7</v>
      </c>
      <c r="F57" s="33"/>
      <c r="G57" s="32">
        <f>G58</f>
        <v>5681</v>
      </c>
      <c r="H57" s="53"/>
    </row>
    <row r="58" spans="1:8" s="16" customFormat="1" ht="32.25" customHeight="1">
      <c r="A58" s="9"/>
      <c r="B58" s="35" t="s">
        <v>45</v>
      </c>
      <c r="C58" s="33" t="s">
        <v>72</v>
      </c>
      <c r="D58" s="33" t="s">
        <v>11</v>
      </c>
      <c r="E58" s="33" t="s">
        <v>7</v>
      </c>
      <c r="F58" s="33" t="s">
        <v>44</v>
      </c>
      <c r="G58" s="32">
        <f>G59</f>
        <v>5681</v>
      </c>
      <c r="H58" s="53"/>
    </row>
    <row r="59" spans="1:8" s="16" customFormat="1" ht="27.75" customHeight="1">
      <c r="A59" s="9"/>
      <c r="B59" s="35" t="s">
        <v>55</v>
      </c>
      <c r="C59" s="33" t="s">
        <v>72</v>
      </c>
      <c r="D59" s="33" t="s">
        <v>11</v>
      </c>
      <c r="E59" s="33" t="s">
        <v>7</v>
      </c>
      <c r="F59" s="33" t="s">
        <v>54</v>
      </c>
      <c r="G59" s="32">
        <f>6450+200-800+200-369</f>
        <v>5681</v>
      </c>
      <c r="H59" s="53"/>
    </row>
    <row r="60" spans="1:8" s="16" customFormat="1" ht="27.75" customHeight="1">
      <c r="A60" s="9"/>
      <c r="B60" s="83" t="s">
        <v>73</v>
      </c>
      <c r="C60" s="58" t="s">
        <v>429</v>
      </c>
      <c r="D60" s="33" t="s">
        <v>11</v>
      </c>
      <c r="E60" s="33" t="s">
        <v>7</v>
      </c>
      <c r="F60" s="63"/>
      <c r="G60" s="32">
        <f>G61</f>
        <v>369</v>
      </c>
      <c r="H60" s="53"/>
    </row>
    <row r="61" spans="1:8" s="16" customFormat="1" ht="35.25" customHeight="1">
      <c r="A61" s="9"/>
      <c r="B61" s="84" t="s">
        <v>45</v>
      </c>
      <c r="C61" s="58" t="s">
        <v>429</v>
      </c>
      <c r="D61" s="33" t="s">
        <v>11</v>
      </c>
      <c r="E61" s="33" t="s">
        <v>7</v>
      </c>
      <c r="F61" s="63" t="s">
        <v>44</v>
      </c>
      <c r="G61" s="32">
        <f>G62</f>
        <v>369</v>
      </c>
      <c r="H61" s="53"/>
    </row>
    <row r="62" spans="1:8" s="16" customFormat="1" ht="27.75" customHeight="1">
      <c r="A62" s="9"/>
      <c r="B62" s="83" t="s">
        <v>55</v>
      </c>
      <c r="C62" s="58" t="s">
        <v>429</v>
      </c>
      <c r="D62" s="33" t="s">
        <v>11</v>
      </c>
      <c r="E62" s="33" t="s">
        <v>7</v>
      </c>
      <c r="F62" s="63" t="s">
        <v>54</v>
      </c>
      <c r="G62" s="32">
        <v>369</v>
      </c>
      <c r="H62" s="53"/>
    </row>
    <row r="63" spans="1:8" s="16" customFormat="1" ht="35.25" customHeight="1">
      <c r="A63" s="9"/>
      <c r="B63" s="104" t="s">
        <v>74</v>
      </c>
      <c r="C63" s="73" t="s">
        <v>433</v>
      </c>
      <c r="D63" s="33" t="s">
        <v>14</v>
      </c>
      <c r="E63" s="33" t="s">
        <v>36</v>
      </c>
      <c r="F63" s="79"/>
      <c r="G63" s="91">
        <f>G64+G69+G66</f>
        <v>166791.9</v>
      </c>
      <c r="H63" s="53"/>
    </row>
    <row r="64" spans="1:8" s="16" customFormat="1" ht="35.25" customHeight="1">
      <c r="A64" s="9"/>
      <c r="B64" s="30" t="s">
        <v>45</v>
      </c>
      <c r="C64" s="33" t="s">
        <v>174</v>
      </c>
      <c r="D64" s="33" t="s">
        <v>14</v>
      </c>
      <c r="E64" s="33" t="s">
        <v>36</v>
      </c>
      <c r="F64" s="33">
        <v>600</v>
      </c>
      <c r="G64" s="32">
        <f>G65</f>
        <v>160088.9</v>
      </c>
      <c r="H64" s="53"/>
    </row>
    <row r="65" spans="1:8" s="16" customFormat="1" ht="24" customHeight="1">
      <c r="A65" s="9"/>
      <c r="B65" s="83" t="s">
        <v>55</v>
      </c>
      <c r="C65" s="33" t="s">
        <v>174</v>
      </c>
      <c r="D65" s="33" t="s">
        <v>14</v>
      </c>
      <c r="E65" s="33" t="s">
        <v>36</v>
      </c>
      <c r="F65" s="33">
        <v>610</v>
      </c>
      <c r="G65" s="32">
        <f>178966.9-6283-11595-1000</f>
        <v>160088.9</v>
      </c>
      <c r="H65" s="53"/>
    </row>
    <row r="66" spans="1:8" s="16" customFormat="1" ht="25.5" customHeight="1">
      <c r="A66" s="9"/>
      <c r="B66" s="25" t="s">
        <v>344</v>
      </c>
      <c r="C66" s="33" t="s">
        <v>345</v>
      </c>
      <c r="D66" s="33" t="s">
        <v>14</v>
      </c>
      <c r="E66" s="33" t="s">
        <v>36</v>
      </c>
      <c r="F66" s="79"/>
      <c r="G66" s="32">
        <f>G67</f>
        <v>420</v>
      </c>
      <c r="H66" s="53"/>
    </row>
    <row r="67" spans="1:8" s="16" customFormat="1" ht="37.5" customHeight="1">
      <c r="A67" s="9"/>
      <c r="B67" s="83" t="s">
        <v>45</v>
      </c>
      <c r="C67" s="33" t="s">
        <v>345</v>
      </c>
      <c r="D67" s="33" t="s">
        <v>14</v>
      </c>
      <c r="E67" s="33" t="s">
        <v>36</v>
      </c>
      <c r="F67" s="33">
        <v>600</v>
      </c>
      <c r="G67" s="32">
        <f>G68</f>
        <v>420</v>
      </c>
      <c r="H67" s="53"/>
    </row>
    <row r="68" spans="1:8" s="16" customFormat="1" ht="24" customHeight="1">
      <c r="A68" s="9"/>
      <c r="B68" s="83" t="s">
        <v>55</v>
      </c>
      <c r="C68" s="33" t="s">
        <v>345</v>
      </c>
      <c r="D68" s="33" t="s">
        <v>14</v>
      </c>
      <c r="E68" s="33" t="s">
        <v>36</v>
      </c>
      <c r="F68" s="33">
        <v>610</v>
      </c>
      <c r="G68" s="32">
        <f>120+300</f>
        <v>420</v>
      </c>
      <c r="H68" s="53"/>
    </row>
    <row r="69" spans="1:8" s="16" customFormat="1" ht="33" customHeight="1">
      <c r="A69" s="9"/>
      <c r="B69" s="83" t="s">
        <v>332</v>
      </c>
      <c r="C69" s="33" t="s">
        <v>333</v>
      </c>
      <c r="D69" s="33" t="s">
        <v>14</v>
      </c>
      <c r="E69" s="33" t="s">
        <v>36</v>
      </c>
      <c r="F69" s="79"/>
      <c r="G69" s="32">
        <f>G70</f>
        <v>6283</v>
      </c>
      <c r="H69" s="53"/>
    </row>
    <row r="70" spans="1:8" s="16" customFormat="1" ht="33.75" customHeight="1">
      <c r="A70" s="9"/>
      <c r="B70" s="83" t="s">
        <v>45</v>
      </c>
      <c r="C70" s="33" t="s">
        <v>333</v>
      </c>
      <c r="D70" s="33" t="s">
        <v>14</v>
      </c>
      <c r="E70" s="33" t="s">
        <v>36</v>
      </c>
      <c r="F70" s="33">
        <v>600</v>
      </c>
      <c r="G70" s="32">
        <f>G71</f>
        <v>6283</v>
      </c>
      <c r="H70" s="53"/>
    </row>
    <row r="71" spans="1:8" s="16" customFormat="1" ht="24" customHeight="1">
      <c r="A71" s="9"/>
      <c r="B71" s="83" t="s">
        <v>55</v>
      </c>
      <c r="C71" s="33" t="s">
        <v>333</v>
      </c>
      <c r="D71" s="33" t="s">
        <v>14</v>
      </c>
      <c r="E71" s="33" t="s">
        <v>36</v>
      </c>
      <c r="F71" s="33">
        <v>610</v>
      </c>
      <c r="G71" s="32">
        <f>6283</f>
        <v>6283</v>
      </c>
      <c r="H71" s="53"/>
    </row>
    <row r="72" spans="1:8" s="16" customFormat="1" ht="37.5" customHeight="1">
      <c r="A72" s="9"/>
      <c r="B72" s="104" t="s">
        <v>75</v>
      </c>
      <c r="C72" s="73" t="s">
        <v>434</v>
      </c>
      <c r="D72" s="73" t="s">
        <v>11</v>
      </c>
      <c r="E72" s="73" t="s">
        <v>7</v>
      </c>
      <c r="F72" s="79"/>
      <c r="G72" s="91">
        <f>G73+G76</f>
        <v>3100</v>
      </c>
      <c r="H72" s="91">
        <f aca="true" t="shared" si="0" ref="G72:H74">H73</f>
        <v>100</v>
      </c>
    </row>
    <row r="73" spans="1:8" s="16" customFormat="1" ht="50.25" customHeight="1">
      <c r="A73" s="9"/>
      <c r="B73" s="35" t="s">
        <v>363</v>
      </c>
      <c r="C73" s="33" t="s">
        <v>383</v>
      </c>
      <c r="D73" s="33" t="s">
        <v>11</v>
      </c>
      <c r="E73" s="33" t="s">
        <v>7</v>
      </c>
      <c r="F73" s="30"/>
      <c r="G73" s="32">
        <f t="shared" si="0"/>
        <v>100</v>
      </c>
      <c r="H73" s="32">
        <f t="shared" si="0"/>
        <v>100</v>
      </c>
    </row>
    <row r="74" spans="1:8" s="16" customFormat="1" ht="20.25" customHeight="1">
      <c r="A74" s="9"/>
      <c r="B74" s="35" t="s">
        <v>47</v>
      </c>
      <c r="C74" s="33" t="s">
        <v>383</v>
      </c>
      <c r="D74" s="33" t="s">
        <v>11</v>
      </c>
      <c r="E74" s="33" t="s">
        <v>7</v>
      </c>
      <c r="F74" s="30" t="s">
        <v>46</v>
      </c>
      <c r="G74" s="32">
        <f t="shared" si="0"/>
        <v>100</v>
      </c>
      <c r="H74" s="32">
        <f t="shared" si="0"/>
        <v>100</v>
      </c>
    </row>
    <row r="75" spans="1:8" s="16" customFormat="1" ht="33" customHeight="1">
      <c r="A75" s="9"/>
      <c r="B75" s="35" t="s">
        <v>53</v>
      </c>
      <c r="C75" s="33" t="s">
        <v>383</v>
      </c>
      <c r="D75" s="33" t="s">
        <v>11</v>
      </c>
      <c r="E75" s="33" t="s">
        <v>7</v>
      </c>
      <c r="F75" s="30" t="s">
        <v>52</v>
      </c>
      <c r="G75" s="32">
        <v>100</v>
      </c>
      <c r="H75" s="32">
        <v>100</v>
      </c>
    </row>
    <row r="76" spans="1:8" s="16" customFormat="1" ht="23.25" customHeight="1">
      <c r="A76" s="9"/>
      <c r="B76" s="35" t="s">
        <v>391</v>
      </c>
      <c r="C76" s="33" t="s">
        <v>76</v>
      </c>
      <c r="D76" s="33" t="s">
        <v>18</v>
      </c>
      <c r="E76" s="33" t="s">
        <v>10</v>
      </c>
      <c r="F76" s="30"/>
      <c r="G76" s="32">
        <f>G77</f>
        <v>3000</v>
      </c>
      <c r="H76" s="32"/>
    </row>
    <row r="77" spans="1:8" s="16" customFormat="1" ht="116.25" customHeight="1">
      <c r="A77" s="9"/>
      <c r="B77" s="35" t="s">
        <v>390</v>
      </c>
      <c r="C77" s="33" t="s">
        <v>76</v>
      </c>
      <c r="D77" s="33" t="s">
        <v>18</v>
      </c>
      <c r="E77" s="33" t="s">
        <v>10</v>
      </c>
      <c r="F77" s="30"/>
      <c r="G77" s="32">
        <f>G78</f>
        <v>3000</v>
      </c>
      <c r="H77" s="32"/>
    </row>
    <row r="78" spans="1:8" s="16" customFormat="1" ht="23.25" customHeight="1">
      <c r="A78" s="9"/>
      <c r="B78" s="35" t="s">
        <v>88</v>
      </c>
      <c r="C78" s="33" t="s">
        <v>76</v>
      </c>
      <c r="D78" s="33" t="s">
        <v>18</v>
      </c>
      <c r="E78" s="33" t="s">
        <v>10</v>
      </c>
      <c r="F78" s="30" t="s">
        <v>89</v>
      </c>
      <c r="G78" s="32">
        <f>G79</f>
        <v>3000</v>
      </c>
      <c r="H78" s="32"/>
    </row>
    <row r="79" spans="1:8" s="16" customFormat="1" ht="49.5" customHeight="1">
      <c r="A79" s="9"/>
      <c r="B79" s="35" t="s">
        <v>107</v>
      </c>
      <c r="C79" s="33" t="s">
        <v>76</v>
      </c>
      <c r="D79" s="33" t="s">
        <v>18</v>
      </c>
      <c r="E79" s="33" t="s">
        <v>10</v>
      </c>
      <c r="F79" s="30" t="s">
        <v>108</v>
      </c>
      <c r="G79" s="32">
        <f>3000</f>
        <v>3000</v>
      </c>
      <c r="H79" s="32"/>
    </row>
    <row r="80" spans="1:8" s="16" customFormat="1" ht="35.25" customHeight="1">
      <c r="A80" s="9"/>
      <c r="B80" s="35" t="s">
        <v>346</v>
      </c>
      <c r="C80" s="33" t="s">
        <v>435</v>
      </c>
      <c r="D80" s="33" t="s">
        <v>11</v>
      </c>
      <c r="E80" s="33" t="s">
        <v>7</v>
      </c>
      <c r="F80" s="30"/>
      <c r="G80" s="32">
        <f>G83+G81</f>
        <v>1100</v>
      </c>
      <c r="H80" s="53"/>
    </row>
    <row r="81" spans="1:8" s="16" customFormat="1" ht="82.5" customHeight="1">
      <c r="A81" s="9"/>
      <c r="B81" s="35" t="s">
        <v>58</v>
      </c>
      <c r="C81" s="33" t="s">
        <v>347</v>
      </c>
      <c r="D81" s="33" t="s">
        <v>11</v>
      </c>
      <c r="E81" s="33" t="s">
        <v>7</v>
      </c>
      <c r="F81" s="30" t="s">
        <v>56</v>
      </c>
      <c r="G81" s="32">
        <f>G82</f>
        <v>35.6</v>
      </c>
      <c r="H81" s="53"/>
    </row>
    <row r="82" spans="1:8" s="16" customFormat="1" ht="22.5" customHeight="1">
      <c r="A82" s="9"/>
      <c r="B82" s="35" t="s">
        <v>59</v>
      </c>
      <c r="C82" s="33" t="s">
        <v>347</v>
      </c>
      <c r="D82" s="33" t="s">
        <v>11</v>
      </c>
      <c r="E82" s="33" t="s">
        <v>7</v>
      </c>
      <c r="F82" s="30" t="s">
        <v>57</v>
      </c>
      <c r="G82" s="32">
        <f>17.8+17.8</f>
        <v>35.6</v>
      </c>
      <c r="H82" s="53"/>
    </row>
    <row r="83" spans="1:8" s="16" customFormat="1" ht="28.5" customHeight="1">
      <c r="A83" s="9"/>
      <c r="B83" s="35" t="s">
        <v>47</v>
      </c>
      <c r="C83" s="33" t="s">
        <v>347</v>
      </c>
      <c r="D83" s="33" t="s">
        <v>11</v>
      </c>
      <c r="E83" s="33" t="s">
        <v>7</v>
      </c>
      <c r="F83" s="33" t="s">
        <v>46</v>
      </c>
      <c r="G83" s="32">
        <f>G84</f>
        <v>1064.4</v>
      </c>
      <c r="H83" s="53"/>
    </row>
    <row r="84" spans="1:8" s="16" customFormat="1" ht="32.25" customHeight="1">
      <c r="A84" s="9"/>
      <c r="B84" s="35" t="s">
        <v>53</v>
      </c>
      <c r="C84" s="33" t="s">
        <v>347</v>
      </c>
      <c r="D84" s="33" t="s">
        <v>11</v>
      </c>
      <c r="E84" s="33" t="s">
        <v>7</v>
      </c>
      <c r="F84" s="33" t="s">
        <v>52</v>
      </c>
      <c r="G84" s="32">
        <f>1600-500-17.8-17.8</f>
        <v>1064.4</v>
      </c>
      <c r="H84" s="53"/>
    </row>
    <row r="85" spans="1:8" s="16" customFormat="1" ht="23.25" customHeight="1">
      <c r="A85" s="9"/>
      <c r="B85" s="35" t="s">
        <v>77</v>
      </c>
      <c r="C85" s="33" t="s">
        <v>80</v>
      </c>
      <c r="D85" s="33" t="s">
        <v>11</v>
      </c>
      <c r="E85" s="33" t="s">
        <v>10</v>
      </c>
      <c r="F85" s="64"/>
      <c r="G85" s="32">
        <f>G86</f>
        <v>16904</v>
      </c>
      <c r="H85" s="53"/>
    </row>
    <row r="86" spans="1:8" s="16" customFormat="1" ht="20.25" customHeight="1">
      <c r="A86" s="9"/>
      <c r="B86" s="90" t="s">
        <v>79</v>
      </c>
      <c r="C86" s="73" t="s">
        <v>80</v>
      </c>
      <c r="D86" s="73" t="s">
        <v>11</v>
      </c>
      <c r="E86" s="73" t="s">
        <v>10</v>
      </c>
      <c r="F86" s="92"/>
      <c r="G86" s="91">
        <f>G87+G101</f>
        <v>16904</v>
      </c>
      <c r="H86" s="53"/>
    </row>
    <row r="87" spans="1:8" s="16" customFormat="1" ht="19.5" customHeight="1">
      <c r="A87" s="9"/>
      <c r="B87" s="101" t="s">
        <v>81</v>
      </c>
      <c r="C87" s="33" t="s">
        <v>436</v>
      </c>
      <c r="D87" s="33" t="s">
        <v>11</v>
      </c>
      <c r="E87" s="33" t="s">
        <v>10</v>
      </c>
      <c r="F87" s="52"/>
      <c r="G87" s="32">
        <f>G88+G91+G94</f>
        <v>8104</v>
      </c>
      <c r="H87" s="53"/>
    </row>
    <row r="88" spans="1:8" s="16" customFormat="1" ht="19.5" customHeight="1">
      <c r="A88" s="9"/>
      <c r="B88" s="35" t="s">
        <v>82</v>
      </c>
      <c r="C88" s="33" t="s">
        <v>83</v>
      </c>
      <c r="D88" s="33" t="s">
        <v>11</v>
      </c>
      <c r="E88" s="33" t="s">
        <v>10</v>
      </c>
      <c r="F88" s="64"/>
      <c r="G88" s="32">
        <f>G89</f>
        <v>555.4000000000001</v>
      </c>
      <c r="H88" s="53"/>
    </row>
    <row r="89" spans="1:8" s="16" customFormat="1" ht="81.75" customHeight="1">
      <c r="A89" s="9"/>
      <c r="B89" s="35" t="s">
        <v>58</v>
      </c>
      <c r="C89" s="33" t="s">
        <v>83</v>
      </c>
      <c r="D89" s="33" t="s">
        <v>11</v>
      </c>
      <c r="E89" s="33" t="s">
        <v>10</v>
      </c>
      <c r="F89" s="33" t="s">
        <v>56</v>
      </c>
      <c r="G89" s="32">
        <f>G90</f>
        <v>555.4000000000001</v>
      </c>
      <c r="H89" s="53"/>
    </row>
    <row r="90" spans="1:8" s="16" customFormat="1" ht="21.75" customHeight="1">
      <c r="A90" s="9"/>
      <c r="B90" s="35" t="s">
        <v>59</v>
      </c>
      <c r="C90" s="33" t="s">
        <v>83</v>
      </c>
      <c r="D90" s="33" t="s">
        <v>11</v>
      </c>
      <c r="E90" s="33" t="s">
        <v>10</v>
      </c>
      <c r="F90" s="33" t="s">
        <v>57</v>
      </c>
      <c r="G90" s="32">
        <f>1055.4-500</f>
        <v>555.4000000000001</v>
      </c>
      <c r="H90" s="53"/>
    </row>
    <row r="91" spans="1:8" s="16" customFormat="1" ht="24.75" customHeight="1">
      <c r="A91" s="9"/>
      <c r="B91" s="29" t="s">
        <v>84</v>
      </c>
      <c r="C91" s="33" t="s">
        <v>85</v>
      </c>
      <c r="D91" s="33" t="s">
        <v>11</v>
      </c>
      <c r="E91" s="33" t="s">
        <v>10</v>
      </c>
      <c r="F91" s="33"/>
      <c r="G91" s="32">
        <f>G92</f>
        <v>7005.6</v>
      </c>
      <c r="H91" s="53"/>
    </row>
    <row r="92" spans="1:8" s="16" customFormat="1" ht="87" customHeight="1">
      <c r="A92" s="9"/>
      <c r="B92" s="83" t="s">
        <v>58</v>
      </c>
      <c r="C92" s="33" t="s">
        <v>85</v>
      </c>
      <c r="D92" s="33" t="s">
        <v>11</v>
      </c>
      <c r="E92" s="33" t="s">
        <v>10</v>
      </c>
      <c r="F92" s="33" t="s">
        <v>56</v>
      </c>
      <c r="G92" s="32">
        <f>G93</f>
        <v>7005.6</v>
      </c>
      <c r="H92" s="53"/>
    </row>
    <row r="93" spans="1:8" s="16" customFormat="1" ht="26.25" customHeight="1">
      <c r="A93" s="9"/>
      <c r="B93" s="83" t="s">
        <v>59</v>
      </c>
      <c r="C93" s="33" t="s">
        <v>85</v>
      </c>
      <c r="D93" s="33" t="s">
        <v>11</v>
      </c>
      <c r="E93" s="33" t="s">
        <v>10</v>
      </c>
      <c r="F93" s="33" t="s">
        <v>57</v>
      </c>
      <c r="G93" s="32">
        <v>7005.6</v>
      </c>
      <c r="H93" s="53"/>
    </row>
    <row r="94" spans="1:8" s="16" customFormat="1" ht="36" customHeight="1">
      <c r="A94" s="9"/>
      <c r="B94" s="85" t="s">
        <v>86</v>
      </c>
      <c r="C94" s="33" t="s">
        <v>87</v>
      </c>
      <c r="D94" s="33" t="s">
        <v>11</v>
      </c>
      <c r="E94" s="33" t="s">
        <v>10</v>
      </c>
      <c r="F94" s="36"/>
      <c r="G94" s="64">
        <f>G95+G97+G99</f>
        <v>543</v>
      </c>
      <c r="H94" s="53"/>
    </row>
    <row r="95" spans="1:8" s="16" customFormat="1" ht="90.75" customHeight="1">
      <c r="A95" s="9"/>
      <c r="B95" s="83" t="s">
        <v>58</v>
      </c>
      <c r="C95" s="33" t="s">
        <v>87</v>
      </c>
      <c r="D95" s="33" t="s">
        <v>11</v>
      </c>
      <c r="E95" s="33" t="s">
        <v>10</v>
      </c>
      <c r="F95" s="36" t="s">
        <v>56</v>
      </c>
      <c r="G95" s="32">
        <f>G96</f>
        <v>15</v>
      </c>
      <c r="H95" s="53"/>
    </row>
    <row r="96" spans="1:8" s="16" customFormat="1" ht="24" customHeight="1">
      <c r="A96" s="9"/>
      <c r="B96" s="83" t="s">
        <v>59</v>
      </c>
      <c r="C96" s="33" t="s">
        <v>87</v>
      </c>
      <c r="D96" s="33" t="s">
        <v>11</v>
      </c>
      <c r="E96" s="33" t="s">
        <v>10</v>
      </c>
      <c r="F96" s="36" t="s">
        <v>57</v>
      </c>
      <c r="G96" s="32">
        <v>15</v>
      </c>
      <c r="H96" s="53"/>
    </row>
    <row r="97" spans="1:8" s="16" customFormat="1" ht="23.25" customHeight="1">
      <c r="A97" s="9"/>
      <c r="B97" s="85" t="s">
        <v>47</v>
      </c>
      <c r="C97" s="33" t="s">
        <v>87</v>
      </c>
      <c r="D97" s="33" t="s">
        <v>11</v>
      </c>
      <c r="E97" s="33" t="s">
        <v>10</v>
      </c>
      <c r="F97" s="36" t="s">
        <v>46</v>
      </c>
      <c r="G97" s="32">
        <f>G98</f>
        <v>521</v>
      </c>
      <c r="H97" s="53"/>
    </row>
    <row r="98" spans="1:8" s="16" customFormat="1" ht="36.75" customHeight="1">
      <c r="A98" s="9"/>
      <c r="B98" s="85" t="s">
        <v>53</v>
      </c>
      <c r="C98" s="33" t="s">
        <v>87</v>
      </c>
      <c r="D98" s="33" t="s">
        <v>11</v>
      </c>
      <c r="E98" s="33" t="s">
        <v>10</v>
      </c>
      <c r="F98" s="36" t="s">
        <v>52</v>
      </c>
      <c r="G98" s="32">
        <f>525-2-2</f>
        <v>521</v>
      </c>
      <c r="H98" s="53"/>
    </row>
    <row r="99" spans="1:8" s="16" customFormat="1" ht="23.25" customHeight="1">
      <c r="A99" s="9"/>
      <c r="B99" s="29" t="s">
        <v>88</v>
      </c>
      <c r="C99" s="33" t="s">
        <v>87</v>
      </c>
      <c r="D99" s="33" t="s">
        <v>11</v>
      </c>
      <c r="E99" s="33" t="s">
        <v>10</v>
      </c>
      <c r="F99" s="36" t="s">
        <v>89</v>
      </c>
      <c r="G99" s="32">
        <f>G100</f>
        <v>7</v>
      </c>
      <c r="H99" s="53"/>
    </row>
    <row r="100" spans="1:8" s="16" customFormat="1" ht="23.25" customHeight="1">
      <c r="A100" s="9"/>
      <c r="B100" s="85" t="s">
        <v>90</v>
      </c>
      <c r="C100" s="33" t="s">
        <v>87</v>
      </c>
      <c r="D100" s="33" t="s">
        <v>11</v>
      </c>
      <c r="E100" s="33" t="s">
        <v>10</v>
      </c>
      <c r="F100" s="36" t="s">
        <v>91</v>
      </c>
      <c r="G100" s="32">
        <f>3+2+2</f>
        <v>7</v>
      </c>
      <c r="H100" s="53"/>
    </row>
    <row r="101" spans="1:8" s="16" customFormat="1" ht="71.25" customHeight="1">
      <c r="A101" s="9"/>
      <c r="B101" s="36" t="s">
        <v>92</v>
      </c>
      <c r="C101" s="33" t="s">
        <v>170</v>
      </c>
      <c r="D101" s="33" t="s">
        <v>11</v>
      </c>
      <c r="E101" s="33" t="s">
        <v>10</v>
      </c>
      <c r="F101" s="58"/>
      <c r="G101" s="32">
        <f>G102+G104+G106</f>
        <v>8800</v>
      </c>
      <c r="H101" s="53"/>
    </row>
    <row r="102" spans="1:8" s="16" customFormat="1" ht="81.75" customHeight="1">
      <c r="A102" s="9"/>
      <c r="B102" s="83" t="s">
        <v>58</v>
      </c>
      <c r="C102" s="33" t="s">
        <v>170</v>
      </c>
      <c r="D102" s="33" t="s">
        <v>11</v>
      </c>
      <c r="E102" s="33" t="s">
        <v>10</v>
      </c>
      <c r="F102" s="36" t="s">
        <v>56</v>
      </c>
      <c r="G102" s="32">
        <f>G103</f>
        <v>8121.7</v>
      </c>
      <c r="H102" s="53"/>
    </row>
    <row r="103" spans="1:8" s="16" customFormat="1" ht="23.25" customHeight="1">
      <c r="A103" s="9"/>
      <c r="B103" s="83" t="s">
        <v>93</v>
      </c>
      <c r="C103" s="33" t="s">
        <v>170</v>
      </c>
      <c r="D103" s="33" t="s">
        <v>11</v>
      </c>
      <c r="E103" s="33" t="s">
        <v>10</v>
      </c>
      <c r="F103" s="58" t="s">
        <v>94</v>
      </c>
      <c r="G103" s="32">
        <v>8121.7</v>
      </c>
      <c r="H103" s="53"/>
    </row>
    <row r="104" spans="1:8" s="16" customFormat="1" ht="20.25" customHeight="1">
      <c r="A104" s="9"/>
      <c r="B104" s="29" t="s">
        <v>47</v>
      </c>
      <c r="C104" s="33" t="s">
        <v>170</v>
      </c>
      <c r="D104" s="33" t="s">
        <v>11</v>
      </c>
      <c r="E104" s="33" t="s">
        <v>10</v>
      </c>
      <c r="F104" s="36" t="s">
        <v>46</v>
      </c>
      <c r="G104" s="32">
        <f>G105</f>
        <v>675.3</v>
      </c>
      <c r="H104" s="53"/>
    </row>
    <row r="105" spans="1:8" s="16" customFormat="1" ht="32.25" customHeight="1">
      <c r="A105" s="9"/>
      <c r="B105" s="85" t="s">
        <v>53</v>
      </c>
      <c r="C105" s="33" t="s">
        <v>170</v>
      </c>
      <c r="D105" s="33" t="s">
        <v>11</v>
      </c>
      <c r="E105" s="33" t="s">
        <v>10</v>
      </c>
      <c r="F105" s="58" t="s">
        <v>52</v>
      </c>
      <c r="G105" s="32">
        <v>675.3</v>
      </c>
      <c r="H105" s="53"/>
    </row>
    <row r="106" spans="1:8" s="16" customFormat="1" ht="20.25" customHeight="1">
      <c r="A106" s="9"/>
      <c r="B106" s="85" t="s">
        <v>88</v>
      </c>
      <c r="C106" s="33" t="s">
        <v>170</v>
      </c>
      <c r="D106" s="33" t="s">
        <v>11</v>
      </c>
      <c r="E106" s="33" t="s">
        <v>10</v>
      </c>
      <c r="F106" s="58" t="s">
        <v>89</v>
      </c>
      <c r="G106" s="32">
        <v>3</v>
      </c>
      <c r="H106" s="53"/>
    </row>
    <row r="107" spans="1:8" s="16" customFormat="1" ht="18" customHeight="1">
      <c r="A107" s="9"/>
      <c r="B107" s="29" t="s">
        <v>90</v>
      </c>
      <c r="C107" s="33" t="s">
        <v>170</v>
      </c>
      <c r="D107" s="33" t="s">
        <v>11</v>
      </c>
      <c r="E107" s="33" t="s">
        <v>10</v>
      </c>
      <c r="F107" s="36" t="s">
        <v>91</v>
      </c>
      <c r="G107" s="32">
        <v>3</v>
      </c>
      <c r="H107" s="53"/>
    </row>
    <row r="108" spans="1:12" s="16" customFormat="1" ht="68.25" customHeight="1">
      <c r="A108" s="26">
        <v>3</v>
      </c>
      <c r="B108" s="54" t="s">
        <v>253</v>
      </c>
      <c r="C108" s="75" t="s">
        <v>114</v>
      </c>
      <c r="D108" s="31"/>
      <c r="E108" s="31"/>
      <c r="F108" s="30"/>
      <c r="G108" s="74">
        <f>G109</f>
        <v>3804076.9000000004</v>
      </c>
      <c r="H108" s="74">
        <f>H109</f>
        <v>2819626.5</v>
      </c>
      <c r="L108" s="107"/>
    </row>
    <row r="109" spans="1:8" s="16" customFormat="1" ht="18" customHeight="1">
      <c r="A109" s="26"/>
      <c r="B109" s="29" t="s">
        <v>13</v>
      </c>
      <c r="C109" s="30" t="s">
        <v>114</v>
      </c>
      <c r="D109" s="33" t="s">
        <v>14</v>
      </c>
      <c r="E109" s="31"/>
      <c r="F109" s="30"/>
      <c r="G109" s="32">
        <f>G111+G157+G277+G301</f>
        <v>3804076.9000000004</v>
      </c>
      <c r="H109" s="32">
        <f>H110+H156+H290+H301</f>
        <v>2819626.5</v>
      </c>
    </row>
    <row r="110" spans="1:8" s="16" customFormat="1" ht="21" customHeight="1">
      <c r="A110" s="26"/>
      <c r="B110" s="29" t="s">
        <v>39</v>
      </c>
      <c r="C110" s="30" t="s">
        <v>114</v>
      </c>
      <c r="D110" s="33" t="s">
        <v>14</v>
      </c>
      <c r="E110" s="33" t="s">
        <v>7</v>
      </c>
      <c r="F110" s="30"/>
      <c r="G110" s="32">
        <f>G111</f>
        <v>1694910.5</v>
      </c>
      <c r="H110" s="32">
        <f>H111</f>
        <v>1202195.5</v>
      </c>
    </row>
    <row r="111" spans="1:12" s="16" customFormat="1" ht="24" customHeight="1">
      <c r="A111" s="26"/>
      <c r="B111" s="71" t="s">
        <v>280</v>
      </c>
      <c r="C111" s="79" t="s">
        <v>111</v>
      </c>
      <c r="D111" s="73" t="s">
        <v>14</v>
      </c>
      <c r="E111" s="73" t="s">
        <v>7</v>
      </c>
      <c r="F111" s="73"/>
      <c r="G111" s="91">
        <f>G115+G149+G153+G127+G121+G124+G112+G118</f>
        <v>1694910.5</v>
      </c>
      <c r="H111" s="91">
        <f>H115+H149+H153+H127+H121+H124+H112+H118</f>
        <v>1202195.5</v>
      </c>
      <c r="L111" s="107"/>
    </row>
    <row r="112" spans="1:12" s="16" customFormat="1" ht="53.25" customHeight="1">
      <c r="A112" s="26"/>
      <c r="B112" s="29" t="s">
        <v>363</v>
      </c>
      <c r="C112" s="37" t="s">
        <v>364</v>
      </c>
      <c r="D112" s="33" t="s">
        <v>14</v>
      </c>
      <c r="E112" s="33" t="s">
        <v>7</v>
      </c>
      <c r="F112" s="37"/>
      <c r="G112" s="32">
        <f>G113</f>
        <v>1800</v>
      </c>
      <c r="H112" s="32">
        <f>H113</f>
        <v>1800</v>
      </c>
      <c r="L112" s="107"/>
    </row>
    <row r="113" spans="1:12" s="16" customFormat="1" ht="36" customHeight="1">
      <c r="A113" s="26"/>
      <c r="B113" s="29" t="s">
        <v>45</v>
      </c>
      <c r="C113" s="37" t="s">
        <v>364</v>
      </c>
      <c r="D113" s="33" t="s">
        <v>14</v>
      </c>
      <c r="E113" s="33" t="s">
        <v>7</v>
      </c>
      <c r="F113" s="37" t="s">
        <v>44</v>
      </c>
      <c r="G113" s="32">
        <f>G114</f>
        <v>1800</v>
      </c>
      <c r="H113" s="32">
        <f>H114</f>
        <v>1800</v>
      </c>
      <c r="L113" s="107"/>
    </row>
    <row r="114" spans="1:12" s="16" customFormat="1" ht="24" customHeight="1">
      <c r="A114" s="26"/>
      <c r="B114" s="29" t="s">
        <v>55</v>
      </c>
      <c r="C114" s="37" t="s">
        <v>364</v>
      </c>
      <c r="D114" s="33" t="s">
        <v>14</v>
      </c>
      <c r="E114" s="33" t="s">
        <v>7</v>
      </c>
      <c r="F114" s="37" t="s">
        <v>54</v>
      </c>
      <c r="G114" s="32">
        <v>1800</v>
      </c>
      <c r="H114" s="32">
        <v>1800</v>
      </c>
      <c r="L114" s="107"/>
    </row>
    <row r="115" spans="1:8" s="16" customFormat="1" ht="141.75">
      <c r="A115" s="26"/>
      <c r="B115" s="29" t="s">
        <v>231</v>
      </c>
      <c r="C115" s="30" t="s">
        <v>113</v>
      </c>
      <c r="D115" s="33" t="s">
        <v>14</v>
      </c>
      <c r="E115" s="33" t="s">
        <v>7</v>
      </c>
      <c r="F115" s="37"/>
      <c r="G115" s="32">
        <f>G117</f>
        <v>830070</v>
      </c>
      <c r="H115" s="32">
        <f>H117</f>
        <v>830070</v>
      </c>
    </row>
    <row r="116" spans="1:8" s="16" customFormat="1" ht="36.75" customHeight="1">
      <c r="A116" s="26"/>
      <c r="B116" s="30" t="s">
        <v>45</v>
      </c>
      <c r="C116" s="30" t="s">
        <v>113</v>
      </c>
      <c r="D116" s="33" t="s">
        <v>14</v>
      </c>
      <c r="E116" s="33" t="s">
        <v>7</v>
      </c>
      <c r="F116" s="37" t="s">
        <v>44</v>
      </c>
      <c r="G116" s="32">
        <f>G117</f>
        <v>830070</v>
      </c>
      <c r="H116" s="32">
        <f>H117</f>
        <v>830070</v>
      </c>
    </row>
    <row r="117" spans="1:8" s="16" customFormat="1" ht="21" customHeight="1">
      <c r="A117" s="26"/>
      <c r="B117" s="83" t="s">
        <v>55</v>
      </c>
      <c r="C117" s="30" t="s">
        <v>113</v>
      </c>
      <c r="D117" s="33" t="s">
        <v>14</v>
      </c>
      <c r="E117" s="33" t="s">
        <v>7</v>
      </c>
      <c r="F117" s="37" t="s">
        <v>54</v>
      </c>
      <c r="G117" s="32">
        <v>830070</v>
      </c>
      <c r="H117" s="32">
        <v>830070</v>
      </c>
    </row>
    <row r="118" spans="1:8" s="16" customFormat="1" ht="68.25" customHeight="1">
      <c r="A118" s="26"/>
      <c r="B118" s="83" t="s">
        <v>407</v>
      </c>
      <c r="C118" s="30" t="s">
        <v>408</v>
      </c>
      <c r="D118" s="33" t="s">
        <v>14</v>
      </c>
      <c r="E118" s="33" t="s">
        <v>7</v>
      </c>
      <c r="F118" s="37"/>
      <c r="G118" s="32">
        <f>G119</f>
        <v>500</v>
      </c>
      <c r="H118" s="32">
        <f>H119</f>
        <v>500</v>
      </c>
    </row>
    <row r="119" spans="1:8" s="16" customFormat="1" ht="36.75" customHeight="1">
      <c r="A119" s="26"/>
      <c r="B119" s="83" t="s">
        <v>45</v>
      </c>
      <c r="C119" s="30" t="s">
        <v>408</v>
      </c>
      <c r="D119" s="33" t="s">
        <v>14</v>
      </c>
      <c r="E119" s="33" t="s">
        <v>7</v>
      </c>
      <c r="F119" s="37" t="s">
        <v>44</v>
      </c>
      <c r="G119" s="32">
        <f>G120</f>
        <v>500</v>
      </c>
      <c r="H119" s="32">
        <f>H120</f>
        <v>500</v>
      </c>
    </row>
    <row r="120" spans="1:8" s="16" customFormat="1" ht="21" customHeight="1">
      <c r="A120" s="26"/>
      <c r="B120" s="83" t="s">
        <v>55</v>
      </c>
      <c r="C120" s="30" t="s">
        <v>408</v>
      </c>
      <c r="D120" s="33" t="s">
        <v>14</v>
      </c>
      <c r="E120" s="33" t="s">
        <v>7</v>
      </c>
      <c r="F120" s="37" t="s">
        <v>54</v>
      </c>
      <c r="G120" s="32">
        <v>500</v>
      </c>
      <c r="H120" s="32">
        <v>500</v>
      </c>
    </row>
    <row r="121" spans="1:8" s="16" customFormat="1" ht="49.5" customHeight="1">
      <c r="A121" s="26"/>
      <c r="B121" s="83" t="s">
        <v>338</v>
      </c>
      <c r="C121" s="30" t="s">
        <v>337</v>
      </c>
      <c r="D121" s="33" t="s">
        <v>14</v>
      </c>
      <c r="E121" s="33" t="s">
        <v>7</v>
      </c>
      <c r="F121" s="37"/>
      <c r="G121" s="32">
        <f>G122</f>
        <v>305053.5</v>
      </c>
      <c r="H121" s="32">
        <f>H122</f>
        <v>305053.5</v>
      </c>
    </row>
    <row r="122" spans="1:8" s="16" customFormat="1" ht="51.75" customHeight="1">
      <c r="A122" s="26"/>
      <c r="B122" s="25" t="s">
        <v>473</v>
      </c>
      <c r="C122" s="30" t="s">
        <v>337</v>
      </c>
      <c r="D122" s="33" t="s">
        <v>14</v>
      </c>
      <c r="E122" s="33" t="s">
        <v>7</v>
      </c>
      <c r="F122" s="37" t="s">
        <v>199</v>
      </c>
      <c r="G122" s="32">
        <f>G123</f>
        <v>305053.5</v>
      </c>
      <c r="H122" s="32">
        <f>H123</f>
        <v>305053.5</v>
      </c>
    </row>
    <row r="123" spans="1:8" s="16" customFormat="1" ht="116.25" customHeight="1">
      <c r="A123" s="26"/>
      <c r="B123" s="25" t="s">
        <v>474</v>
      </c>
      <c r="C123" s="30" t="s">
        <v>337</v>
      </c>
      <c r="D123" s="33" t="s">
        <v>14</v>
      </c>
      <c r="E123" s="33" t="s">
        <v>7</v>
      </c>
      <c r="F123" s="37" t="s">
        <v>475</v>
      </c>
      <c r="G123" s="32">
        <f>385163.4-84109.9+4000</f>
        <v>305053.5</v>
      </c>
      <c r="H123" s="32">
        <f>G123</f>
        <v>305053.5</v>
      </c>
    </row>
    <row r="124" spans="1:8" s="16" customFormat="1" ht="82.5" customHeight="1">
      <c r="A124" s="26"/>
      <c r="B124" s="84" t="s">
        <v>301</v>
      </c>
      <c r="C124" s="30" t="s">
        <v>302</v>
      </c>
      <c r="D124" s="33" t="s">
        <v>14</v>
      </c>
      <c r="E124" s="33" t="s">
        <v>7</v>
      </c>
      <c r="F124" s="37"/>
      <c r="G124" s="32">
        <f>G125</f>
        <v>1152</v>
      </c>
      <c r="H124" s="32">
        <f>H125</f>
        <v>1152</v>
      </c>
    </row>
    <row r="125" spans="1:8" s="16" customFormat="1" ht="35.25" customHeight="1">
      <c r="A125" s="26"/>
      <c r="B125" s="84" t="s">
        <v>45</v>
      </c>
      <c r="C125" s="30" t="s">
        <v>302</v>
      </c>
      <c r="D125" s="33" t="s">
        <v>14</v>
      </c>
      <c r="E125" s="33" t="s">
        <v>7</v>
      </c>
      <c r="F125" s="37" t="s">
        <v>44</v>
      </c>
      <c r="G125" s="32">
        <f>G126</f>
        <v>1152</v>
      </c>
      <c r="H125" s="32">
        <f>H126</f>
        <v>1152</v>
      </c>
    </row>
    <row r="126" spans="1:8" s="16" customFormat="1" ht="21" customHeight="1">
      <c r="A126" s="26"/>
      <c r="B126" s="30" t="s">
        <v>55</v>
      </c>
      <c r="C126" s="30" t="s">
        <v>302</v>
      </c>
      <c r="D126" s="33" t="s">
        <v>14</v>
      </c>
      <c r="E126" s="33" t="s">
        <v>7</v>
      </c>
      <c r="F126" s="37" t="s">
        <v>54</v>
      </c>
      <c r="G126" s="32">
        <v>1152</v>
      </c>
      <c r="H126" s="32">
        <v>1152</v>
      </c>
    </row>
    <row r="127" spans="1:8" s="16" customFormat="1" ht="23.25" customHeight="1">
      <c r="A127" s="26"/>
      <c r="B127" s="71" t="s">
        <v>280</v>
      </c>
      <c r="C127" s="79" t="s">
        <v>111</v>
      </c>
      <c r="D127" s="73" t="s">
        <v>14</v>
      </c>
      <c r="E127" s="73" t="s">
        <v>7</v>
      </c>
      <c r="F127" s="94"/>
      <c r="G127" s="91">
        <f>G131+G137+G143+G146+G134+G140+G128</f>
        <v>486640.99999999994</v>
      </c>
      <c r="H127" s="32"/>
    </row>
    <row r="128" spans="1:8" s="16" customFormat="1" ht="30.75" customHeight="1">
      <c r="A128" s="26"/>
      <c r="B128" s="84" t="s">
        <v>139</v>
      </c>
      <c r="C128" s="30" t="s">
        <v>306</v>
      </c>
      <c r="D128" s="33" t="s">
        <v>14</v>
      </c>
      <c r="E128" s="33" t="s">
        <v>7</v>
      </c>
      <c r="F128" s="94"/>
      <c r="G128" s="91">
        <f>G129</f>
        <v>1728</v>
      </c>
      <c r="H128" s="32"/>
    </row>
    <row r="129" spans="1:8" s="16" customFormat="1" ht="33.75" customHeight="1">
      <c r="A129" s="26"/>
      <c r="B129" s="84" t="s">
        <v>45</v>
      </c>
      <c r="C129" s="30" t="s">
        <v>306</v>
      </c>
      <c r="D129" s="33" t="s">
        <v>14</v>
      </c>
      <c r="E129" s="33" t="s">
        <v>7</v>
      </c>
      <c r="F129" s="37" t="s">
        <v>44</v>
      </c>
      <c r="G129" s="91">
        <f>G130</f>
        <v>1728</v>
      </c>
      <c r="H129" s="32"/>
    </row>
    <row r="130" spans="1:8" s="16" customFormat="1" ht="27" customHeight="1">
      <c r="A130" s="26"/>
      <c r="B130" s="84" t="s">
        <v>55</v>
      </c>
      <c r="C130" s="30" t="s">
        <v>306</v>
      </c>
      <c r="D130" s="33" t="s">
        <v>14</v>
      </c>
      <c r="E130" s="33" t="s">
        <v>7</v>
      </c>
      <c r="F130" s="37" t="s">
        <v>54</v>
      </c>
      <c r="G130" s="91">
        <v>1728</v>
      </c>
      <c r="H130" s="32"/>
    </row>
    <row r="131" spans="1:8" s="16" customFormat="1" ht="31.5" customHeight="1">
      <c r="A131" s="26"/>
      <c r="B131" s="83" t="s">
        <v>67</v>
      </c>
      <c r="C131" s="30" t="s">
        <v>115</v>
      </c>
      <c r="D131" s="33" t="s">
        <v>14</v>
      </c>
      <c r="E131" s="33" t="s">
        <v>7</v>
      </c>
      <c r="F131" s="37"/>
      <c r="G131" s="32">
        <f>G132</f>
        <v>339613.2</v>
      </c>
      <c r="H131" s="32"/>
    </row>
    <row r="132" spans="1:8" s="16" customFormat="1" ht="37.5" customHeight="1">
      <c r="A132" s="26"/>
      <c r="B132" s="84" t="s">
        <v>45</v>
      </c>
      <c r="C132" s="30" t="s">
        <v>115</v>
      </c>
      <c r="D132" s="33" t="s">
        <v>14</v>
      </c>
      <c r="E132" s="33" t="s">
        <v>7</v>
      </c>
      <c r="F132" s="37" t="s">
        <v>44</v>
      </c>
      <c r="G132" s="32">
        <f>G133</f>
        <v>339613.2</v>
      </c>
      <c r="H132" s="32"/>
    </row>
    <row r="133" spans="1:8" s="16" customFormat="1" ht="21" customHeight="1">
      <c r="A133" s="26"/>
      <c r="B133" s="83" t="s">
        <v>55</v>
      </c>
      <c r="C133" s="30" t="s">
        <v>115</v>
      </c>
      <c r="D133" s="33" t="s">
        <v>14</v>
      </c>
      <c r="E133" s="33" t="s">
        <v>7</v>
      </c>
      <c r="F133" s="37" t="s">
        <v>54</v>
      </c>
      <c r="G133" s="32">
        <f>343341.2-1728-2000</f>
        <v>339613.2</v>
      </c>
      <c r="H133" s="32"/>
    </row>
    <row r="134" spans="1:8" s="16" customFormat="1" ht="21" customHeight="1">
      <c r="A134" s="26"/>
      <c r="B134" s="25" t="s">
        <v>116</v>
      </c>
      <c r="C134" s="30" t="s">
        <v>261</v>
      </c>
      <c r="D134" s="33" t="s">
        <v>14</v>
      </c>
      <c r="E134" s="33" t="s">
        <v>7</v>
      </c>
      <c r="F134" s="37"/>
      <c r="G134" s="32">
        <f>G135</f>
        <v>775.8</v>
      </c>
      <c r="H134" s="32"/>
    </row>
    <row r="135" spans="1:8" s="16" customFormat="1" ht="34.5" customHeight="1">
      <c r="A135" s="26"/>
      <c r="B135" s="83" t="s">
        <v>45</v>
      </c>
      <c r="C135" s="30" t="s">
        <v>261</v>
      </c>
      <c r="D135" s="33" t="s">
        <v>14</v>
      </c>
      <c r="E135" s="33" t="s">
        <v>7</v>
      </c>
      <c r="F135" s="37" t="s">
        <v>44</v>
      </c>
      <c r="G135" s="32">
        <f>G136</f>
        <v>775.8</v>
      </c>
      <c r="H135" s="32"/>
    </row>
    <row r="136" spans="1:8" s="16" customFormat="1" ht="21" customHeight="1">
      <c r="A136" s="26"/>
      <c r="B136" s="25" t="s">
        <v>55</v>
      </c>
      <c r="C136" s="30" t="s">
        <v>261</v>
      </c>
      <c r="D136" s="33" t="s">
        <v>14</v>
      </c>
      <c r="E136" s="33" t="s">
        <v>7</v>
      </c>
      <c r="F136" s="37" t="s">
        <v>54</v>
      </c>
      <c r="G136" s="32">
        <v>775.8</v>
      </c>
      <c r="H136" s="32"/>
    </row>
    <row r="137" spans="1:8" s="16" customFormat="1" ht="20.25" customHeight="1">
      <c r="A137" s="26"/>
      <c r="B137" s="83" t="s">
        <v>73</v>
      </c>
      <c r="C137" s="30" t="s">
        <v>117</v>
      </c>
      <c r="D137" s="33" t="s">
        <v>14</v>
      </c>
      <c r="E137" s="33" t="s">
        <v>7</v>
      </c>
      <c r="F137" s="33"/>
      <c r="G137" s="32">
        <f>G138</f>
        <v>94464.9</v>
      </c>
      <c r="H137" s="32"/>
    </row>
    <row r="138" spans="1:8" s="16" customFormat="1" ht="36" customHeight="1">
      <c r="A138" s="26"/>
      <c r="B138" s="84" t="s">
        <v>45</v>
      </c>
      <c r="C138" s="30" t="s">
        <v>117</v>
      </c>
      <c r="D138" s="33" t="s">
        <v>14</v>
      </c>
      <c r="E138" s="33" t="s">
        <v>7</v>
      </c>
      <c r="F138" s="33" t="s">
        <v>44</v>
      </c>
      <c r="G138" s="32">
        <f>G139</f>
        <v>94464.9</v>
      </c>
      <c r="H138" s="32"/>
    </row>
    <row r="139" spans="1:8" s="16" customFormat="1" ht="21" customHeight="1">
      <c r="A139" s="26"/>
      <c r="B139" s="83" t="s">
        <v>55</v>
      </c>
      <c r="C139" s="30" t="s">
        <v>117</v>
      </c>
      <c r="D139" s="33" t="s">
        <v>14</v>
      </c>
      <c r="E139" s="33" t="s">
        <v>7</v>
      </c>
      <c r="F139" s="33" t="s">
        <v>54</v>
      </c>
      <c r="G139" s="32">
        <f>117731-35000+13173.4-1439.5</f>
        <v>94464.9</v>
      </c>
      <c r="H139" s="32"/>
    </row>
    <row r="140" spans="1:8" s="16" customFormat="1" ht="32.25" customHeight="1">
      <c r="A140" s="26"/>
      <c r="B140" s="25" t="s">
        <v>235</v>
      </c>
      <c r="C140" s="30" t="s">
        <v>262</v>
      </c>
      <c r="D140" s="33" t="s">
        <v>14</v>
      </c>
      <c r="E140" s="33" t="s">
        <v>7</v>
      </c>
      <c r="F140" s="33"/>
      <c r="G140" s="32">
        <f>G141</f>
        <v>168</v>
      </c>
      <c r="H140" s="32"/>
    </row>
    <row r="141" spans="1:8" s="16" customFormat="1" ht="33" customHeight="1">
      <c r="A141" s="26"/>
      <c r="B141" s="83" t="s">
        <v>45</v>
      </c>
      <c r="C141" s="30" t="s">
        <v>262</v>
      </c>
      <c r="D141" s="33" t="s">
        <v>14</v>
      </c>
      <c r="E141" s="33" t="s">
        <v>7</v>
      </c>
      <c r="F141" s="33" t="s">
        <v>44</v>
      </c>
      <c r="G141" s="32">
        <f>G142</f>
        <v>168</v>
      </c>
      <c r="H141" s="32"/>
    </row>
    <row r="142" spans="1:8" s="16" customFormat="1" ht="21" customHeight="1">
      <c r="A142" s="26"/>
      <c r="B142" s="83" t="s">
        <v>55</v>
      </c>
      <c r="C142" s="30" t="s">
        <v>262</v>
      </c>
      <c r="D142" s="33" t="s">
        <v>14</v>
      </c>
      <c r="E142" s="33" t="s">
        <v>7</v>
      </c>
      <c r="F142" s="33" t="s">
        <v>54</v>
      </c>
      <c r="G142" s="32">
        <v>168</v>
      </c>
      <c r="H142" s="32"/>
    </row>
    <row r="143" spans="1:8" s="16" customFormat="1" ht="33" customHeight="1">
      <c r="A143" s="26"/>
      <c r="B143" s="25" t="s">
        <v>118</v>
      </c>
      <c r="C143" s="30" t="s">
        <v>232</v>
      </c>
      <c r="D143" s="33" t="s">
        <v>14</v>
      </c>
      <c r="E143" s="33" t="s">
        <v>7</v>
      </c>
      <c r="F143" s="33"/>
      <c r="G143" s="32">
        <f>G144</f>
        <v>48691.1</v>
      </c>
      <c r="H143" s="32"/>
    </row>
    <row r="144" spans="1:8" s="16" customFormat="1" ht="54" customHeight="1">
      <c r="A144" s="26"/>
      <c r="B144" s="25" t="s">
        <v>473</v>
      </c>
      <c r="C144" s="30" t="s">
        <v>232</v>
      </c>
      <c r="D144" s="33" t="s">
        <v>14</v>
      </c>
      <c r="E144" s="33" t="s">
        <v>7</v>
      </c>
      <c r="F144" s="33" t="s">
        <v>199</v>
      </c>
      <c r="G144" s="32">
        <f>G145</f>
        <v>48691.1</v>
      </c>
      <c r="H144" s="32"/>
    </row>
    <row r="145" spans="1:8" s="16" customFormat="1" ht="119.25" customHeight="1">
      <c r="A145" s="26"/>
      <c r="B145" s="25" t="s">
        <v>474</v>
      </c>
      <c r="C145" s="30" t="s">
        <v>232</v>
      </c>
      <c r="D145" s="33" t="s">
        <v>14</v>
      </c>
      <c r="E145" s="33" t="s">
        <v>7</v>
      </c>
      <c r="F145" s="33" t="s">
        <v>475</v>
      </c>
      <c r="G145" s="32">
        <f>45675+16410-13431.4+37.5</f>
        <v>48691.1</v>
      </c>
      <c r="H145" s="32"/>
    </row>
    <row r="146" spans="1:8" s="16" customFormat="1" ht="33" customHeight="1">
      <c r="A146" s="26"/>
      <c r="B146" s="84" t="s">
        <v>119</v>
      </c>
      <c r="C146" s="30" t="s">
        <v>233</v>
      </c>
      <c r="D146" s="33" t="s">
        <v>14</v>
      </c>
      <c r="E146" s="33" t="s">
        <v>7</v>
      </c>
      <c r="F146" s="33"/>
      <c r="G146" s="32">
        <f>G147</f>
        <v>1200</v>
      </c>
      <c r="H146" s="32"/>
    </row>
    <row r="147" spans="1:8" s="16" customFormat="1" ht="39" customHeight="1">
      <c r="A147" s="26"/>
      <c r="B147" s="84" t="s">
        <v>45</v>
      </c>
      <c r="C147" s="30" t="s">
        <v>233</v>
      </c>
      <c r="D147" s="33" t="s">
        <v>14</v>
      </c>
      <c r="E147" s="33" t="s">
        <v>7</v>
      </c>
      <c r="F147" s="33" t="s">
        <v>44</v>
      </c>
      <c r="G147" s="32">
        <f>G148</f>
        <v>1200</v>
      </c>
      <c r="H147" s="32"/>
    </row>
    <row r="148" spans="1:8" s="16" customFormat="1" ht="31.5" customHeight="1">
      <c r="A148" s="26"/>
      <c r="B148" s="83" t="s">
        <v>55</v>
      </c>
      <c r="C148" s="30" t="s">
        <v>233</v>
      </c>
      <c r="D148" s="33" t="s">
        <v>14</v>
      </c>
      <c r="E148" s="33" t="s">
        <v>7</v>
      </c>
      <c r="F148" s="33" t="s">
        <v>54</v>
      </c>
      <c r="G148" s="32">
        <v>1200</v>
      </c>
      <c r="H148" s="32"/>
    </row>
    <row r="149" spans="1:8" s="16" customFormat="1" ht="31.5" customHeight="1">
      <c r="A149" s="29"/>
      <c r="B149" s="30" t="s">
        <v>67</v>
      </c>
      <c r="C149" s="30" t="s">
        <v>78</v>
      </c>
      <c r="D149" s="33" t="s">
        <v>14</v>
      </c>
      <c r="E149" s="33" t="s">
        <v>6</v>
      </c>
      <c r="F149" s="30"/>
      <c r="G149" s="32">
        <f aca="true" t="shared" si="1" ref="G149:H151">G150</f>
        <v>2882</v>
      </c>
      <c r="H149" s="32">
        <f t="shared" si="1"/>
        <v>2882</v>
      </c>
    </row>
    <row r="150" spans="1:8" s="16" customFormat="1" ht="81" customHeight="1">
      <c r="A150" s="29"/>
      <c r="B150" s="30" t="s">
        <v>153</v>
      </c>
      <c r="C150" s="30" t="s">
        <v>162</v>
      </c>
      <c r="D150" s="33" t="s">
        <v>14</v>
      </c>
      <c r="E150" s="33" t="s">
        <v>6</v>
      </c>
      <c r="F150" s="30"/>
      <c r="G150" s="32">
        <f t="shared" si="1"/>
        <v>2882</v>
      </c>
      <c r="H150" s="32">
        <f t="shared" si="1"/>
        <v>2882</v>
      </c>
    </row>
    <row r="151" spans="1:8" s="16" customFormat="1" ht="84.75" customHeight="1">
      <c r="A151" s="29"/>
      <c r="B151" s="85" t="s">
        <v>58</v>
      </c>
      <c r="C151" s="30" t="s">
        <v>162</v>
      </c>
      <c r="D151" s="33" t="s">
        <v>14</v>
      </c>
      <c r="E151" s="33" t="s">
        <v>6</v>
      </c>
      <c r="F151" s="30" t="s">
        <v>56</v>
      </c>
      <c r="G151" s="32">
        <f t="shared" si="1"/>
        <v>2882</v>
      </c>
      <c r="H151" s="32">
        <f t="shared" si="1"/>
        <v>2882</v>
      </c>
    </row>
    <row r="152" spans="1:8" s="16" customFormat="1" ht="31.5" customHeight="1">
      <c r="A152" s="29"/>
      <c r="B152" s="29" t="s">
        <v>93</v>
      </c>
      <c r="C152" s="30" t="s">
        <v>162</v>
      </c>
      <c r="D152" s="33" t="s">
        <v>14</v>
      </c>
      <c r="E152" s="33" t="s">
        <v>6</v>
      </c>
      <c r="F152" s="30" t="s">
        <v>94</v>
      </c>
      <c r="G152" s="32">
        <v>2882</v>
      </c>
      <c r="H152" s="32">
        <v>2882</v>
      </c>
    </row>
    <row r="153" spans="1:8" s="16" customFormat="1" ht="91.5" customHeight="1">
      <c r="A153" s="26"/>
      <c r="B153" s="49" t="s">
        <v>161</v>
      </c>
      <c r="C153" s="10" t="s">
        <v>162</v>
      </c>
      <c r="D153" s="33" t="s">
        <v>15</v>
      </c>
      <c r="E153" s="33" t="s">
        <v>10</v>
      </c>
      <c r="F153" s="36"/>
      <c r="G153" s="32">
        <v>66812</v>
      </c>
      <c r="H153" s="32">
        <f>H154</f>
        <v>60738</v>
      </c>
    </row>
    <row r="154" spans="1:8" s="16" customFormat="1" ht="27.75" customHeight="1">
      <c r="A154" s="26"/>
      <c r="B154" s="36" t="s">
        <v>50</v>
      </c>
      <c r="C154" s="36" t="s">
        <v>162</v>
      </c>
      <c r="D154" s="33" t="s">
        <v>15</v>
      </c>
      <c r="E154" s="33" t="s">
        <v>10</v>
      </c>
      <c r="F154" s="36" t="s">
        <v>48</v>
      </c>
      <c r="G154" s="32">
        <v>66812</v>
      </c>
      <c r="H154" s="32">
        <f>H155</f>
        <v>60738</v>
      </c>
    </row>
    <row r="155" spans="1:8" s="16" customFormat="1" ht="43.5" customHeight="1">
      <c r="A155" s="26"/>
      <c r="B155" s="49" t="s">
        <v>51</v>
      </c>
      <c r="C155" s="36" t="s">
        <v>162</v>
      </c>
      <c r="D155" s="33" t="s">
        <v>15</v>
      </c>
      <c r="E155" s="33" t="s">
        <v>10</v>
      </c>
      <c r="F155" s="36" t="s">
        <v>49</v>
      </c>
      <c r="G155" s="32">
        <f>66812-5955-119</f>
        <v>60738</v>
      </c>
      <c r="H155" s="32">
        <f>G155</f>
        <v>60738</v>
      </c>
    </row>
    <row r="156" spans="1:8" s="16" customFormat="1" ht="21" customHeight="1">
      <c r="A156" s="26"/>
      <c r="B156" s="29" t="s">
        <v>38</v>
      </c>
      <c r="C156" s="30" t="s">
        <v>120</v>
      </c>
      <c r="D156" s="33" t="s">
        <v>14</v>
      </c>
      <c r="E156" s="33" t="s">
        <v>36</v>
      </c>
      <c r="F156" s="33"/>
      <c r="G156" s="32">
        <f>G157</f>
        <v>1884238.5</v>
      </c>
      <c r="H156" s="32">
        <f>H157</f>
        <v>1606618</v>
      </c>
    </row>
    <row r="157" spans="1:12" s="16" customFormat="1" ht="25.5" customHeight="1">
      <c r="A157" s="26"/>
      <c r="B157" s="95" t="s">
        <v>134</v>
      </c>
      <c r="C157" s="79" t="s">
        <v>120</v>
      </c>
      <c r="D157" s="73" t="s">
        <v>14</v>
      </c>
      <c r="E157" s="73" t="s">
        <v>36</v>
      </c>
      <c r="F157" s="73"/>
      <c r="G157" s="91">
        <f>G168+G214+G175+G178+G184+G189+G192+G271+G163+G197+G202+G210+G158+G207</f>
        <v>1884238.5</v>
      </c>
      <c r="H157" s="91">
        <f>H168+H214+H175+H178+H184+H189+H192+H271+H163+H197+H202+H210+H158+H207</f>
        <v>1606618</v>
      </c>
      <c r="L157" s="107"/>
    </row>
    <row r="158" spans="1:12" s="16" customFormat="1" ht="51.75" customHeight="1">
      <c r="A158" s="26"/>
      <c r="B158" s="29" t="s">
        <v>363</v>
      </c>
      <c r="C158" s="33" t="s">
        <v>425</v>
      </c>
      <c r="D158" s="33" t="s">
        <v>14</v>
      </c>
      <c r="E158" s="33" t="s">
        <v>36</v>
      </c>
      <c r="F158" s="33"/>
      <c r="G158" s="32">
        <f>G161+G159</f>
        <v>1730</v>
      </c>
      <c r="H158" s="32">
        <f>H161+H159</f>
        <v>1730</v>
      </c>
      <c r="L158" s="107"/>
    </row>
    <row r="159" spans="1:12" s="16" customFormat="1" ht="24" customHeight="1">
      <c r="A159" s="26"/>
      <c r="B159" s="29" t="s">
        <v>47</v>
      </c>
      <c r="C159" s="33" t="s">
        <v>425</v>
      </c>
      <c r="D159" s="33" t="s">
        <v>14</v>
      </c>
      <c r="E159" s="33" t="s">
        <v>36</v>
      </c>
      <c r="F159" s="32" t="s">
        <v>46</v>
      </c>
      <c r="G159" s="32">
        <f>G160</f>
        <v>300</v>
      </c>
      <c r="H159" s="32">
        <f>H160</f>
        <v>300</v>
      </c>
      <c r="L159" s="107"/>
    </row>
    <row r="160" spans="1:12" s="16" customFormat="1" ht="34.5" customHeight="1">
      <c r="A160" s="26"/>
      <c r="B160" s="29" t="s">
        <v>53</v>
      </c>
      <c r="C160" s="33" t="s">
        <v>425</v>
      </c>
      <c r="D160" s="33" t="s">
        <v>14</v>
      </c>
      <c r="E160" s="33" t="s">
        <v>36</v>
      </c>
      <c r="F160" s="32" t="s">
        <v>52</v>
      </c>
      <c r="G160" s="32">
        <v>300</v>
      </c>
      <c r="H160" s="32">
        <v>300</v>
      </c>
      <c r="L160" s="107"/>
    </row>
    <row r="161" spans="1:12" s="16" customFormat="1" ht="34.5" customHeight="1">
      <c r="A161" s="26"/>
      <c r="B161" s="29" t="s">
        <v>45</v>
      </c>
      <c r="C161" s="33" t="s">
        <v>425</v>
      </c>
      <c r="D161" s="33" t="s">
        <v>14</v>
      </c>
      <c r="E161" s="33" t="s">
        <v>36</v>
      </c>
      <c r="F161" s="32" t="s">
        <v>44</v>
      </c>
      <c r="G161" s="32">
        <f>G162</f>
        <v>1430</v>
      </c>
      <c r="H161" s="32">
        <f>H162</f>
        <v>1430</v>
      </c>
      <c r="L161" s="107"/>
    </row>
    <row r="162" spans="1:12" s="16" customFormat="1" ht="22.5" customHeight="1">
      <c r="A162" s="26"/>
      <c r="B162" s="29" t="s">
        <v>55</v>
      </c>
      <c r="C162" s="33" t="s">
        <v>425</v>
      </c>
      <c r="D162" s="33" t="s">
        <v>14</v>
      </c>
      <c r="E162" s="33" t="s">
        <v>36</v>
      </c>
      <c r="F162" s="32" t="s">
        <v>54</v>
      </c>
      <c r="G162" s="32">
        <f>1580-150</f>
        <v>1430</v>
      </c>
      <c r="H162" s="32">
        <f>G162</f>
        <v>1430</v>
      </c>
      <c r="L162" s="107"/>
    </row>
    <row r="163" spans="1:12" s="16" customFormat="1" ht="67.5" customHeight="1">
      <c r="A163" s="26"/>
      <c r="B163" s="29" t="s">
        <v>328</v>
      </c>
      <c r="C163" s="30" t="s">
        <v>329</v>
      </c>
      <c r="D163" s="33" t="s">
        <v>7</v>
      </c>
      <c r="E163" s="33" t="s">
        <v>10</v>
      </c>
      <c r="F163" s="33"/>
      <c r="G163" s="32">
        <f>G164+G166</f>
        <v>7811</v>
      </c>
      <c r="H163" s="32">
        <f>H164+H166</f>
        <v>7811</v>
      </c>
      <c r="L163" s="107"/>
    </row>
    <row r="164" spans="1:12" s="16" customFormat="1" ht="78.75" customHeight="1">
      <c r="A164" s="26"/>
      <c r="B164" s="29" t="s">
        <v>58</v>
      </c>
      <c r="C164" s="30" t="s">
        <v>329</v>
      </c>
      <c r="D164" s="33" t="s">
        <v>7</v>
      </c>
      <c r="E164" s="33" t="s">
        <v>10</v>
      </c>
      <c r="F164" s="33" t="s">
        <v>56</v>
      </c>
      <c r="G164" s="32">
        <f>G165</f>
        <v>7721.8</v>
      </c>
      <c r="H164" s="32">
        <f>H165</f>
        <v>7721.8</v>
      </c>
      <c r="L164" s="107"/>
    </row>
    <row r="165" spans="1:12" s="16" customFormat="1" ht="24.75" customHeight="1">
      <c r="A165" s="26"/>
      <c r="B165" s="29" t="s">
        <v>59</v>
      </c>
      <c r="C165" s="30" t="s">
        <v>329</v>
      </c>
      <c r="D165" s="33" t="s">
        <v>7</v>
      </c>
      <c r="E165" s="33" t="s">
        <v>10</v>
      </c>
      <c r="F165" s="33" t="s">
        <v>57</v>
      </c>
      <c r="G165" s="32">
        <f>7573-51+200.6-0.8</f>
        <v>7721.8</v>
      </c>
      <c r="H165" s="32">
        <f>G165</f>
        <v>7721.8</v>
      </c>
      <c r="L165" s="107"/>
    </row>
    <row r="166" spans="1:12" s="16" customFormat="1" ht="24.75" customHeight="1">
      <c r="A166" s="26"/>
      <c r="B166" s="29" t="s">
        <v>47</v>
      </c>
      <c r="C166" s="30" t="s">
        <v>329</v>
      </c>
      <c r="D166" s="33" t="s">
        <v>7</v>
      </c>
      <c r="E166" s="33" t="s">
        <v>10</v>
      </c>
      <c r="F166" s="33" t="s">
        <v>46</v>
      </c>
      <c r="G166" s="32">
        <f>G167</f>
        <v>89.2</v>
      </c>
      <c r="H166" s="32">
        <f>H167</f>
        <v>89.2</v>
      </c>
      <c r="L166" s="107"/>
    </row>
    <row r="167" spans="1:12" s="16" customFormat="1" ht="34.5" customHeight="1">
      <c r="A167" s="26"/>
      <c r="B167" s="29" t="s">
        <v>53</v>
      </c>
      <c r="C167" s="30" t="s">
        <v>329</v>
      </c>
      <c r="D167" s="33" t="s">
        <v>7</v>
      </c>
      <c r="E167" s="33" t="s">
        <v>10</v>
      </c>
      <c r="F167" s="33" t="s">
        <v>52</v>
      </c>
      <c r="G167" s="32">
        <f>289-200.6+0.8</f>
        <v>89.2</v>
      </c>
      <c r="H167" s="32">
        <f>G167</f>
        <v>89.2</v>
      </c>
      <c r="L167" s="107"/>
    </row>
    <row r="168" spans="1:8" s="16" customFormat="1" ht="164.25" customHeight="1">
      <c r="A168" s="26"/>
      <c r="B168" s="86" t="s">
        <v>234</v>
      </c>
      <c r="C168" s="30" t="s">
        <v>121</v>
      </c>
      <c r="D168" s="33" t="s">
        <v>14</v>
      </c>
      <c r="E168" s="33" t="s">
        <v>36</v>
      </c>
      <c r="F168" s="58"/>
      <c r="G168" s="32">
        <f>G169+G173+G171</f>
        <v>1432315</v>
      </c>
      <c r="H168" s="32">
        <f>H169+H173+H171</f>
        <v>1432315</v>
      </c>
    </row>
    <row r="169" spans="1:8" s="16" customFormat="1" ht="78.75" customHeight="1">
      <c r="A169" s="26"/>
      <c r="B169" s="25" t="s">
        <v>58</v>
      </c>
      <c r="C169" s="30" t="s">
        <v>121</v>
      </c>
      <c r="D169" s="33" t="s">
        <v>14</v>
      </c>
      <c r="E169" s="33" t="s">
        <v>36</v>
      </c>
      <c r="F169" s="36" t="s">
        <v>56</v>
      </c>
      <c r="G169" s="32">
        <f>G170</f>
        <v>169522.3</v>
      </c>
      <c r="H169" s="32">
        <f>H170</f>
        <v>169522.3</v>
      </c>
    </row>
    <row r="170" spans="1:8" s="16" customFormat="1" ht="21" customHeight="1">
      <c r="A170" s="26"/>
      <c r="B170" s="25" t="s">
        <v>93</v>
      </c>
      <c r="C170" s="30" t="s">
        <v>121</v>
      </c>
      <c r="D170" s="33" t="s">
        <v>14</v>
      </c>
      <c r="E170" s="33" t="s">
        <v>36</v>
      </c>
      <c r="F170" s="36" t="s">
        <v>94</v>
      </c>
      <c r="G170" s="32">
        <f>169156.5+365.8</f>
        <v>169522.3</v>
      </c>
      <c r="H170" s="32">
        <f>169156.5+365.8</f>
        <v>169522.3</v>
      </c>
    </row>
    <row r="171" spans="1:8" s="16" customFormat="1" ht="21" customHeight="1">
      <c r="A171" s="26"/>
      <c r="B171" s="29" t="s">
        <v>47</v>
      </c>
      <c r="C171" s="30" t="s">
        <v>121</v>
      </c>
      <c r="D171" s="33" t="s">
        <v>14</v>
      </c>
      <c r="E171" s="33" t="s">
        <v>36</v>
      </c>
      <c r="F171" s="58" t="s">
        <v>46</v>
      </c>
      <c r="G171" s="32">
        <f>G172</f>
        <v>2376.1</v>
      </c>
      <c r="H171" s="32">
        <f>H172</f>
        <v>2376.1</v>
      </c>
    </row>
    <row r="172" spans="1:8" s="16" customFormat="1" ht="31.5" customHeight="1">
      <c r="A172" s="26"/>
      <c r="B172" s="29" t="s">
        <v>53</v>
      </c>
      <c r="C172" s="30" t="s">
        <v>121</v>
      </c>
      <c r="D172" s="33" t="s">
        <v>14</v>
      </c>
      <c r="E172" s="33" t="s">
        <v>36</v>
      </c>
      <c r="F172" s="58" t="s">
        <v>52</v>
      </c>
      <c r="G172" s="32">
        <v>2376.1</v>
      </c>
      <c r="H172" s="32">
        <v>2376.1</v>
      </c>
    </row>
    <row r="173" spans="1:8" s="16" customFormat="1" ht="34.5" customHeight="1">
      <c r="A173" s="26"/>
      <c r="B173" s="84" t="s">
        <v>45</v>
      </c>
      <c r="C173" s="30" t="s">
        <v>121</v>
      </c>
      <c r="D173" s="33" t="s">
        <v>14</v>
      </c>
      <c r="E173" s="33" t="s">
        <v>36</v>
      </c>
      <c r="F173" s="58" t="s">
        <v>44</v>
      </c>
      <c r="G173" s="32">
        <f>G174</f>
        <v>1260416.5999999999</v>
      </c>
      <c r="H173" s="32">
        <f>H174</f>
        <v>1260416.5999999999</v>
      </c>
    </row>
    <row r="174" spans="1:8" s="16" customFormat="1" ht="21" customHeight="1">
      <c r="A174" s="26"/>
      <c r="B174" s="83" t="s">
        <v>55</v>
      </c>
      <c r="C174" s="30" t="s">
        <v>121</v>
      </c>
      <c r="D174" s="33" t="s">
        <v>14</v>
      </c>
      <c r="E174" s="33" t="s">
        <v>36</v>
      </c>
      <c r="F174" s="58" t="s">
        <v>54</v>
      </c>
      <c r="G174" s="32">
        <f>1263158.5-365.8-2376.1</f>
        <v>1260416.5999999999</v>
      </c>
      <c r="H174" s="32">
        <f>G174</f>
        <v>1260416.5999999999</v>
      </c>
    </row>
    <row r="175" spans="1:8" s="16" customFormat="1" ht="68.25" customHeight="1">
      <c r="A175" s="26"/>
      <c r="B175" s="29" t="s">
        <v>122</v>
      </c>
      <c r="C175" s="30" t="s">
        <v>123</v>
      </c>
      <c r="D175" s="33" t="s">
        <v>14</v>
      </c>
      <c r="E175" s="33" t="s">
        <v>36</v>
      </c>
      <c r="F175" s="33"/>
      <c r="G175" s="32">
        <f>G177</f>
        <v>44510</v>
      </c>
      <c r="H175" s="32">
        <f>H177</f>
        <v>44510</v>
      </c>
    </row>
    <row r="176" spans="1:8" s="16" customFormat="1" ht="33" customHeight="1">
      <c r="A176" s="26"/>
      <c r="B176" s="29" t="s">
        <v>45</v>
      </c>
      <c r="C176" s="30" t="s">
        <v>123</v>
      </c>
      <c r="D176" s="33" t="s">
        <v>14</v>
      </c>
      <c r="E176" s="33" t="s">
        <v>36</v>
      </c>
      <c r="F176" s="33">
        <v>600</v>
      </c>
      <c r="G176" s="32">
        <f>G177</f>
        <v>44510</v>
      </c>
      <c r="H176" s="32">
        <f>H177</f>
        <v>44510</v>
      </c>
    </row>
    <row r="177" spans="1:8" s="16" customFormat="1" ht="32.25" customHeight="1">
      <c r="A177" s="26"/>
      <c r="B177" s="29" t="s">
        <v>124</v>
      </c>
      <c r="C177" s="30" t="s">
        <v>123</v>
      </c>
      <c r="D177" s="33" t="s">
        <v>14</v>
      </c>
      <c r="E177" s="33" t="s">
        <v>36</v>
      </c>
      <c r="F177" s="33">
        <v>630</v>
      </c>
      <c r="G177" s="32">
        <v>44510</v>
      </c>
      <c r="H177" s="32">
        <v>44510</v>
      </c>
    </row>
    <row r="178" spans="1:8" s="16" customFormat="1" ht="83.25" customHeight="1">
      <c r="A178" s="26"/>
      <c r="B178" s="29" t="s">
        <v>126</v>
      </c>
      <c r="C178" s="30" t="s">
        <v>127</v>
      </c>
      <c r="D178" s="33" t="s">
        <v>14</v>
      </c>
      <c r="E178" s="33" t="s">
        <v>36</v>
      </c>
      <c r="F178" s="33"/>
      <c r="G178" s="32">
        <f>G179+G181</f>
        <v>54599</v>
      </c>
      <c r="H178" s="32">
        <f>H179+H181</f>
        <v>54599</v>
      </c>
    </row>
    <row r="179" spans="1:8" s="16" customFormat="1" ht="21" customHeight="1">
      <c r="A179" s="26"/>
      <c r="B179" s="85" t="s">
        <v>47</v>
      </c>
      <c r="C179" s="30" t="s">
        <v>127</v>
      </c>
      <c r="D179" s="33" t="s">
        <v>14</v>
      </c>
      <c r="E179" s="33" t="s">
        <v>36</v>
      </c>
      <c r="F179" s="58" t="s">
        <v>46</v>
      </c>
      <c r="G179" s="32">
        <f>G180</f>
        <v>2482</v>
      </c>
      <c r="H179" s="32">
        <f>H180</f>
        <v>2482</v>
      </c>
    </row>
    <row r="180" spans="1:8" s="16" customFormat="1" ht="36" customHeight="1">
      <c r="A180" s="26"/>
      <c r="B180" s="29" t="s">
        <v>53</v>
      </c>
      <c r="C180" s="30" t="s">
        <v>127</v>
      </c>
      <c r="D180" s="33" t="s">
        <v>14</v>
      </c>
      <c r="E180" s="33" t="s">
        <v>36</v>
      </c>
      <c r="F180" s="36" t="s">
        <v>52</v>
      </c>
      <c r="G180" s="32">
        <v>2482</v>
      </c>
      <c r="H180" s="32">
        <v>2482</v>
      </c>
    </row>
    <row r="181" spans="1:8" s="16" customFormat="1" ht="36" customHeight="1">
      <c r="A181" s="26"/>
      <c r="B181" s="84" t="s">
        <v>45</v>
      </c>
      <c r="C181" s="30" t="s">
        <v>127</v>
      </c>
      <c r="D181" s="33" t="s">
        <v>14</v>
      </c>
      <c r="E181" s="33" t="s">
        <v>36</v>
      </c>
      <c r="F181" s="58" t="s">
        <v>44</v>
      </c>
      <c r="G181" s="32">
        <f>G182+G183</f>
        <v>52117</v>
      </c>
      <c r="H181" s="32">
        <f>H182+H183</f>
        <v>52117</v>
      </c>
    </row>
    <row r="182" spans="1:8" s="16" customFormat="1" ht="22.5" customHeight="1">
      <c r="A182" s="26"/>
      <c r="B182" s="83" t="s">
        <v>55</v>
      </c>
      <c r="C182" s="30" t="s">
        <v>127</v>
      </c>
      <c r="D182" s="33" t="s">
        <v>14</v>
      </c>
      <c r="E182" s="33" t="s">
        <v>36</v>
      </c>
      <c r="F182" s="58" t="s">
        <v>54</v>
      </c>
      <c r="G182" s="32">
        <v>51490.7</v>
      </c>
      <c r="H182" s="32">
        <v>51490.7</v>
      </c>
    </row>
    <row r="183" spans="1:8" s="16" customFormat="1" ht="32.25" customHeight="1">
      <c r="A183" s="26"/>
      <c r="B183" s="29" t="s">
        <v>124</v>
      </c>
      <c r="C183" s="30" t="s">
        <v>127</v>
      </c>
      <c r="D183" s="33" t="s">
        <v>14</v>
      </c>
      <c r="E183" s="33" t="s">
        <v>36</v>
      </c>
      <c r="F183" s="36" t="s">
        <v>125</v>
      </c>
      <c r="G183" s="32">
        <v>626.3</v>
      </c>
      <c r="H183" s="32">
        <v>626.3</v>
      </c>
    </row>
    <row r="184" spans="1:8" s="16" customFormat="1" ht="65.25" customHeight="1">
      <c r="A184" s="26"/>
      <c r="B184" s="29" t="s">
        <v>128</v>
      </c>
      <c r="C184" s="30" t="s">
        <v>129</v>
      </c>
      <c r="D184" s="33" t="s">
        <v>14</v>
      </c>
      <c r="E184" s="33" t="s">
        <v>36</v>
      </c>
      <c r="F184" s="33"/>
      <c r="G184" s="32">
        <f>G187+G186</f>
        <v>980.0000000000001</v>
      </c>
      <c r="H184" s="32">
        <f>H187+H186</f>
        <v>980.0000000000001</v>
      </c>
    </row>
    <row r="185" spans="1:8" s="16" customFormat="1" ht="21" customHeight="1">
      <c r="A185" s="26"/>
      <c r="B185" s="29" t="s">
        <v>47</v>
      </c>
      <c r="C185" s="30" t="s">
        <v>129</v>
      </c>
      <c r="D185" s="33" t="s">
        <v>14</v>
      </c>
      <c r="E185" s="33" t="s">
        <v>36</v>
      </c>
      <c r="F185" s="36" t="s">
        <v>46</v>
      </c>
      <c r="G185" s="32">
        <f>G186</f>
        <v>358.70000000000005</v>
      </c>
      <c r="H185" s="32">
        <f>H186</f>
        <v>358.70000000000005</v>
      </c>
    </row>
    <row r="186" spans="1:8" s="16" customFormat="1" ht="33.75" customHeight="1">
      <c r="A186" s="26"/>
      <c r="B186" s="85" t="s">
        <v>53</v>
      </c>
      <c r="C186" s="30" t="s">
        <v>129</v>
      </c>
      <c r="D186" s="33" t="s">
        <v>14</v>
      </c>
      <c r="E186" s="33" t="s">
        <v>36</v>
      </c>
      <c r="F186" s="58" t="s">
        <v>52</v>
      </c>
      <c r="G186" s="32">
        <f>442.3-3-80.6</f>
        <v>358.70000000000005</v>
      </c>
      <c r="H186" s="32">
        <f>G186</f>
        <v>358.70000000000005</v>
      </c>
    </row>
    <row r="187" spans="1:8" s="16" customFormat="1" ht="36.75" customHeight="1">
      <c r="A187" s="26"/>
      <c r="B187" s="84" t="s">
        <v>45</v>
      </c>
      <c r="C187" s="30" t="s">
        <v>129</v>
      </c>
      <c r="D187" s="33" t="s">
        <v>14</v>
      </c>
      <c r="E187" s="33" t="s">
        <v>36</v>
      </c>
      <c r="F187" s="58" t="s">
        <v>44</v>
      </c>
      <c r="G187" s="32">
        <f>G188</f>
        <v>621.3000000000001</v>
      </c>
      <c r="H187" s="32">
        <f>H188</f>
        <v>621.3000000000001</v>
      </c>
    </row>
    <row r="188" spans="1:8" s="16" customFormat="1" ht="21" customHeight="1">
      <c r="A188" s="26"/>
      <c r="B188" s="83" t="s">
        <v>55</v>
      </c>
      <c r="C188" s="30" t="s">
        <v>129</v>
      </c>
      <c r="D188" s="33" t="s">
        <v>14</v>
      </c>
      <c r="E188" s="33" t="s">
        <v>36</v>
      </c>
      <c r="F188" s="58" t="s">
        <v>54</v>
      </c>
      <c r="G188" s="32">
        <f>647.7-110+3+80.6</f>
        <v>621.3000000000001</v>
      </c>
      <c r="H188" s="32">
        <f>G188</f>
        <v>621.3000000000001</v>
      </c>
    </row>
    <row r="189" spans="1:8" s="16" customFormat="1" ht="84" customHeight="1">
      <c r="A189" s="26"/>
      <c r="B189" s="29" t="s">
        <v>130</v>
      </c>
      <c r="C189" s="30" t="s">
        <v>131</v>
      </c>
      <c r="D189" s="33" t="s">
        <v>14</v>
      </c>
      <c r="E189" s="33" t="s">
        <v>36</v>
      </c>
      <c r="F189" s="33"/>
      <c r="G189" s="32">
        <f>G190</f>
        <v>13955</v>
      </c>
      <c r="H189" s="32">
        <f>H190</f>
        <v>13955</v>
      </c>
    </row>
    <row r="190" spans="1:8" s="16" customFormat="1" ht="33.75" customHeight="1">
      <c r="A190" s="26"/>
      <c r="B190" s="30" t="s">
        <v>45</v>
      </c>
      <c r="C190" s="30" t="s">
        <v>131</v>
      </c>
      <c r="D190" s="33" t="s">
        <v>14</v>
      </c>
      <c r="E190" s="33" t="s">
        <v>36</v>
      </c>
      <c r="F190" s="36" t="s">
        <v>44</v>
      </c>
      <c r="G190" s="32">
        <f>G191</f>
        <v>13955</v>
      </c>
      <c r="H190" s="32">
        <f>H191</f>
        <v>13955</v>
      </c>
    </row>
    <row r="191" spans="1:8" s="16" customFormat="1" ht="31.5" customHeight="1">
      <c r="A191" s="26"/>
      <c r="B191" s="29" t="s">
        <v>124</v>
      </c>
      <c r="C191" s="30" t="s">
        <v>131</v>
      </c>
      <c r="D191" s="33" t="s">
        <v>14</v>
      </c>
      <c r="E191" s="33" t="s">
        <v>36</v>
      </c>
      <c r="F191" s="58" t="s">
        <v>125</v>
      </c>
      <c r="G191" s="32">
        <v>13955</v>
      </c>
      <c r="H191" s="32">
        <v>13955</v>
      </c>
    </row>
    <row r="192" spans="1:8" s="16" customFormat="1" ht="62.25" customHeight="1">
      <c r="A192" s="26"/>
      <c r="B192" s="29" t="s">
        <v>132</v>
      </c>
      <c r="C192" s="30" t="s">
        <v>133</v>
      </c>
      <c r="D192" s="33" t="s">
        <v>14</v>
      </c>
      <c r="E192" s="33" t="s">
        <v>36</v>
      </c>
      <c r="F192" s="33"/>
      <c r="G192" s="32">
        <f>G194+G195</f>
        <v>13739</v>
      </c>
      <c r="H192" s="32">
        <f>H194+H195</f>
        <v>13739</v>
      </c>
    </row>
    <row r="193" spans="1:8" s="16" customFormat="1" ht="84" customHeight="1">
      <c r="A193" s="26"/>
      <c r="B193" s="25" t="s">
        <v>58</v>
      </c>
      <c r="C193" s="30" t="s">
        <v>133</v>
      </c>
      <c r="D193" s="33" t="s">
        <v>14</v>
      </c>
      <c r="E193" s="33" t="s">
        <v>36</v>
      </c>
      <c r="F193" s="36" t="s">
        <v>56</v>
      </c>
      <c r="G193" s="32">
        <f>G194</f>
        <v>1117.7</v>
      </c>
      <c r="H193" s="32">
        <f>H194</f>
        <v>1117.7</v>
      </c>
    </row>
    <row r="194" spans="1:8" s="16" customFormat="1" ht="20.25" customHeight="1">
      <c r="A194" s="29"/>
      <c r="B194" s="25" t="s">
        <v>93</v>
      </c>
      <c r="C194" s="30" t="s">
        <v>133</v>
      </c>
      <c r="D194" s="33" t="s">
        <v>14</v>
      </c>
      <c r="E194" s="33" t="s">
        <v>36</v>
      </c>
      <c r="F194" s="36" t="s">
        <v>94</v>
      </c>
      <c r="G194" s="32">
        <v>1117.7</v>
      </c>
      <c r="H194" s="32">
        <v>1117.7</v>
      </c>
    </row>
    <row r="195" spans="1:8" s="16" customFormat="1" ht="32.25" customHeight="1">
      <c r="A195" s="29"/>
      <c r="B195" s="30" t="s">
        <v>45</v>
      </c>
      <c r="C195" s="30" t="s">
        <v>133</v>
      </c>
      <c r="D195" s="33" t="s">
        <v>14</v>
      </c>
      <c r="E195" s="33" t="s">
        <v>36</v>
      </c>
      <c r="F195" s="36" t="s">
        <v>44</v>
      </c>
      <c r="G195" s="32">
        <f>G196</f>
        <v>12621.3</v>
      </c>
      <c r="H195" s="32">
        <f>H196</f>
        <v>12621.3</v>
      </c>
    </row>
    <row r="196" spans="1:8" s="16" customFormat="1" ht="24.75" customHeight="1">
      <c r="A196" s="29"/>
      <c r="B196" s="83" t="s">
        <v>55</v>
      </c>
      <c r="C196" s="30" t="s">
        <v>133</v>
      </c>
      <c r="D196" s="33" t="s">
        <v>14</v>
      </c>
      <c r="E196" s="33" t="s">
        <v>36</v>
      </c>
      <c r="F196" s="36" t="s">
        <v>54</v>
      </c>
      <c r="G196" s="32">
        <v>12621.3</v>
      </c>
      <c r="H196" s="32">
        <v>12621.3</v>
      </c>
    </row>
    <row r="197" spans="1:8" s="16" customFormat="1" ht="84.75" customHeight="1">
      <c r="A197" s="26"/>
      <c r="B197" s="85" t="s">
        <v>301</v>
      </c>
      <c r="C197" s="30" t="s">
        <v>303</v>
      </c>
      <c r="D197" s="33" t="s">
        <v>14</v>
      </c>
      <c r="E197" s="33" t="s">
        <v>36</v>
      </c>
      <c r="F197" s="69" t="s">
        <v>112</v>
      </c>
      <c r="G197" s="32">
        <f>G200+G198</f>
        <v>1608</v>
      </c>
      <c r="H197" s="32">
        <f aca="true" t="shared" si="2" ref="H197:H206">G197</f>
        <v>1608</v>
      </c>
    </row>
    <row r="198" spans="1:8" s="16" customFormat="1" ht="24.75" customHeight="1">
      <c r="A198" s="26"/>
      <c r="B198" s="85" t="s">
        <v>47</v>
      </c>
      <c r="C198" s="30" t="s">
        <v>303</v>
      </c>
      <c r="D198" s="33" t="s">
        <v>14</v>
      </c>
      <c r="E198" s="33" t="s">
        <v>36</v>
      </c>
      <c r="F198" s="69" t="s">
        <v>46</v>
      </c>
      <c r="G198" s="32">
        <f>G199</f>
        <v>237.6</v>
      </c>
      <c r="H198" s="32">
        <f t="shared" si="2"/>
        <v>237.6</v>
      </c>
    </row>
    <row r="199" spans="1:8" s="16" customFormat="1" ht="32.25" customHeight="1">
      <c r="A199" s="26"/>
      <c r="B199" s="85" t="s">
        <v>53</v>
      </c>
      <c r="C199" s="30" t="s">
        <v>303</v>
      </c>
      <c r="D199" s="33" t="s">
        <v>14</v>
      </c>
      <c r="E199" s="33" t="s">
        <v>36</v>
      </c>
      <c r="F199" s="69" t="s">
        <v>52</v>
      </c>
      <c r="G199" s="32">
        <v>237.6</v>
      </c>
      <c r="H199" s="32">
        <f t="shared" si="2"/>
        <v>237.6</v>
      </c>
    </row>
    <row r="200" spans="1:8" s="16" customFormat="1" ht="41.25" customHeight="1">
      <c r="A200" s="26"/>
      <c r="B200" s="85" t="s">
        <v>45</v>
      </c>
      <c r="C200" s="30" t="s">
        <v>303</v>
      </c>
      <c r="D200" s="33" t="s">
        <v>14</v>
      </c>
      <c r="E200" s="33" t="s">
        <v>36</v>
      </c>
      <c r="F200" s="69" t="s">
        <v>44</v>
      </c>
      <c r="G200" s="32">
        <f>G201</f>
        <v>1370.4</v>
      </c>
      <c r="H200" s="32">
        <f t="shared" si="2"/>
        <v>1370.4</v>
      </c>
    </row>
    <row r="201" spans="1:8" s="16" customFormat="1" ht="21" customHeight="1">
      <c r="A201" s="26"/>
      <c r="B201" s="85" t="s">
        <v>55</v>
      </c>
      <c r="C201" s="30" t="s">
        <v>303</v>
      </c>
      <c r="D201" s="33" t="s">
        <v>14</v>
      </c>
      <c r="E201" s="33" t="s">
        <v>36</v>
      </c>
      <c r="F201" s="69" t="s">
        <v>54</v>
      </c>
      <c r="G201" s="32">
        <f>1608-237.6</f>
        <v>1370.4</v>
      </c>
      <c r="H201" s="32">
        <f t="shared" si="2"/>
        <v>1370.4</v>
      </c>
    </row>
    <row r="202" spans="1:8" s="16" customFormat="1" ht="52.5" customHeight="1">
      <c r="A202" s="26"/>
      <c r="B202" s="29" t="s">
        <v>307</v>
      </c>
      <c r="C202" s="30" t="s">
        <v>308</v>
      </c>
      <c r="D202" s="33" t="s">
        <v>14</v>
      </c>
      <c r="E202" s="33" t="s">
        <v>36</v>
      </c>
      <c r="F202" s="30" t="s">
        <v>112</v>
      </c>
      <c r="G202" s="32">
        <f>G203+G205</f>
        <v>1641</v>
      </c>
      <c r="H202" s="32">
        <f t="shared" si="2"/>
        <v>1641</v>
      </c>
    </row>
    <row r="203" spans="1:8" s="16" customFormat="1" ht="30.75" customHeight="1">
      <c r="A203" s="26"/>
      <c r="B203" s="85" t="s">
        <v>47</v>
      </c>
      <c r="C203" s="30" t="s">
        <v>308</v>
      </c>
      <c r="D203" s="33" t="s">
        <v>14</v>
      </c>
      <c r="E203" s="33" t="s">
        <v>36</v>
      </c>
      <c r="F203" s="69" t="s">
        <v>46</v>
      </c>
      <c r="G203" s="32">
        <f>G204</f>
        <v>359</v>
      </c>
      <c r="H203" s="32">
        <f t="shared" si="2"/>
        <v>359</v>
      </c>
    </row>
    <row r="204" spans="1:8" s="16" customFormat="1" ht="40.5" customHeight="1">
      <c r="A204" s="26"/>
      <c r="B204" s="29" t="s">
        <v>53</v>
      </c>
      <c r="C204" s="30" t="s">
        <v>308</v>
      </c>
      <c r="D204" s="33" t="s">
        <v>14</v>
      </c>
      <c r="E204" s="33" t="s">
        <v>36</v>
      </c>
      <c r="F204" s="30" t="s">
        <v>52</v>
      </c>
      <c r="G204" s="32">
        <v>359</v>
      </c>
      <c r="H204" s="32">
        <f t="shared" si="2"/>
        <v>359</v>
      </c>
    </row>
    <row r="205" spans="1:8" s="16" customFormat="1" ht="35.25" customHeight="1">
      <c r="A205" s="26"/>
      <c r="B205" s="85" t="s">
        <v>45</v>
      </c>
      <c r="C205" s="30" t="s">
        <v>308</v>
      </c>
      <c r="D205" s="33" t="s">
        <v>14</v>
      </c>
      <c r="E205" s="33" t="s">
        <v>36</v>
      </c>
      <c r="F205" s="69" t="s">
        <v>44</v>
      </c>
      <c r="G205" s="32">
        <f>G206</f>
        <v>1282</v>
      </c>
      <c r="H205" s="32">
        <f t="shared" si="2"/>
        <v>1282</v>
      </c>
    </row>
    <row r="206" spans="1:8" s="16" customFormat="1" ht="24.75" customHeight="1">
      <c r="A206" s="26"/>
      <c r="B206" s="85" t="s">
        <v>55</v>
      </c>
      <c r="C206" s="30" t="s">
        <v>308</v>
      </c>
      <c r="D206" s="33" t="s">
        <v>14</v>
      </c>
      <c r="E206" s="33" t="s">
        <v>36</v>
      </c>
      <c r="F206" s="69" t="s">
        <v>54</v>
      </c>
      <c r="G206" s="32">
        <f>761+521</f>
        <v>1282</v>
      </c>
      <c r="H206" s="32">
        <f t="shared" si="2"/>
        <v>1282</v>
      </c>
    </row>
    <row r="207" spans="1:8" s="16" customFormat="1" ht="49.5" customHeight="1">
      <c r="A207" s="26"/>
      <c r="B207" s="85" t="s">
        <v>419</v>
      </c>
      <c r="C207" s="30" t="s">
        <v>420</v>
      </c>
      <c r="D207" s="33" t="s">
        <v>14</v>
      </c>
      <c r="E207" s="33" t="s">
        <v>36</v>
      </c>
      <c r="F207" s="69"/>
      <c r="G207" s="32">
        <f>G208</f>
        <v>29500</v>
      </c>
      <c r="H207" s="32">
        <f>H208</f>
        <v>29500</v>
      </c>
    </row>
    <row r="208" spans="1:8" s="16" customFormat="1" ht="33.75" customHeight="1">
      <c r="A208" s="26"/>
      <c r="B208" s="85" t="s">
        <v>45</v>
      </c>
      <c r="C208" s="30" t="s">
        <v>420</v>
      </c>
      <c r="D208" s="33" t="s">
        <v>14</v>
      </c>
      <c r="E208" s="33" t="s">
        <v>36</v>
      </c>
      <c r="F208" s="69" t="s">
        <v>44</v>
      </c>
      <c r="G208" s="32">
        <f>G209</f>
        <v>29500</v>
      </c>
      <c r="H208" s="32">
        <f>H209</f>
        <v>29500</v>
      </c>
    </row>
    <row r="209" spans="1:8" s="16" customFormat="1" ht="24.75" customHeight="1">
      <c r="A209" s="26"/>
      <c r="B209" s="29" t="s">
        <v>55</v>
      </c>
      <c r="C209" s="30" t="s">
        <v>420</v>
      </c>
      <c r="D209" s="33" t="s">
        <v>14</v>
      </c>
      <c r="E209" s="33" t="s">
        <v>36</v>
      </c>
      <c r="F209" s="30" t="s">
        <v>54</v>
      </c>
      <c r="G209" s="32">
        <v>29500</v>
      </c>
      <c r="H209" s="32">
        <f>G209</f>
        <v>29500</v>
      </c>
    </row>
    <row r="210" spans="1:8" s="16" customFormat="1" ht="48.75" customHeight="1">
      <c r="A210" s="26"/>
      <c r="B210" s="85" t="s">
        <v>361</v>
      </c>
      <c r="C210" s="30" t="s">
        <v>362</v>
      </c>
      <c r="D210" s="33" t="s">
        <v>14</v>
      </c>
      <c r="E210" s="33" t="s">
        <v>36</v>
      </c>
      <c r="F210" s="69"/>
      <c r="G210" s="32">
        <f>G211</f>
        <v>3000</v>
      </c>
      <c r="H210" s="32">
        <f>H211</f>
        <v>3000</v>
      </c>
    </row>
    <row r="211" spans="1:8" s="16" customFormat="1" ht="33.75" customHeight="1">
      <c r="A211" s="26"/>
      <c r="B211" s="85" t="s">
        <v>45</v>
      </c>
      <c r="C211" s="30" t="s">
        <v>362</v>
      </c>
      <c r="D211" s="33" t="s">
        <v>14</v>
      </c>
      <c r="E211" s="33" t="s">
        <v>36</v>
      </c>
      <c r="F211" s="69" t="s">
        <v>44</v>
      </c>
      <c r="G211" s="32">
        <f>G212</f>
        <v>3000</v>
      </c>
      <c r="H211" s="32">
        <f>H212</f>
        <v>3000</v>
      </c>
    </row>
    <row r="212" spans="1:8" s="16" customFormat="1" ht="21.75" customHeight="1">
      <c r="A212" s="26"/>
      <c r="B212" s="29" t="s">
        <v>55</v>
      </c>
      <c r="C212" s="30" t="s">
        <v>362</v>
      </c>
      <c r="D212" s="33" t="s">
        <v>14</v>
      </c>
      <c r="E212" s="33" t="s">
        <v>36</v>
      </c>
      <c r="F212" s="30" t="s">
        <v>54</v>
      </c>
      <c r="G212" s="32">
        <v>3000</v>
      </c>
      <c r="H212" s="32">
        <v>3000</v>
      </c>
    </row>
    <row r="213" spans="1:8" s="16" customFormat="1" ht="27.75" customHeight="1">
      <c r="A213" s="29"/>
      <c r="B213" s="95" t="s">
        <v>134</v>
      </c>
      <c r="C213" s="79" t="s">
        <v>120</v>
      </c>
      <c r="D213" s="73" t="s">
        <v>14</v>
      </c>
      <c r="E213" s="73" t="s">
        <v>36</v>
      </c>
      <c r="F213" s="73"/>
      <c r="G213" s="91">
        <f>G214</f>
        <v>277620.5</v>
      </c>
      <c r="H213" s="32"/>
    </row>
    <row r="214" spans="1:8" s="16" customFormat="1" ht="24" customHeight="1">
      <c r="A214" s="29"/>
      <c r="B214" s="29" t="s">
        <v>38</v>
      </c>
      <c r="C214" s="30" t="s">
        <v>120</v>
      </c>
      <c r="D214" s="33" t="s">
        <v>14</v>
      </c>
      <c r="E214" s="33" t="s">
        <v>36</v>
      </c>
      <c r="F214" s="33"/>
      <c r="G214" s="32">
        <f>G215</f>
        <v>277620.5</v>
      </c>
      <c r="H214" s="32"/>
    </row>
    <row r="215" spans="1:8" s="16" customFormat="1" ht="24" customHeight="1">
      <c r="A215" s="29"/>
      <c r="B215" s="29" t="s">
        <v>135</v>
      </c>
      <c r="C215" s="30" t="s">
        <v>120</v>
      </c>
      <c r="D215" s="33" t="s">
        <v>14</v>
      </c>
      <c r="E215" s="33" t="s">
        <v>36</v>
      </c>
      <c r="F215" s="33"/>
      <c r="G215" s="32">
        <f>G216+G225+G228+G231+G234+G243+G249+G254+G257+G260+G265+G268+G240</f>
        <v>277620.5</v>
      </c>
      <c r="H215" s="32"/>
    </row>
    <row r="216" spans="1:8" s="16" customFormat="1" ht="23.25" customHeight="1">
      <c r="A216" s="29"/>
      <c r="B216" s="29" t="s">
        <v>135</v>
      </c>
      <c r="C216" s="30" t="s">
        <v>136</v>
      </c>
      <c r="D216" s="33" t="s">
        <v>14</v>
      </c>
      <c r="E216" s="33" t="s">
        <v>36</v>
      </c>
      <c r="F216" s="33"/>
      <c r="G216" s="32">
        <f>G217+G219+G223+G221+G237</f>
        <v>29848.500000000004</v>
      </c>
      <c r="H216" s="32"/>
    </row>
    <row r="217" spans="1:8" s="16" customFormat="1" ht="78.75">
      <c r="A217" s="29"/>
      <c r="B217" s="83" t="s">
        <v>58</v>
      </c>
      <c r="C217" s="58" t="s">
        <v>136</v>
      </c>
      <c r="D217" s="33" t="s">
        <v>14</v>
      </c>
      <c r="E217" s="33" t="s">
        <v>36</v>
      </c>
      <c r="F217" s="58" t="s">
        <v>56</v>
      </c>
      <c r="G217" s="32">
        <f>G218</f>
        <v>756.2</v>
      </c>
      <c r="H217" s="32"/>
    </row>
    <row r="218" spans="1:8" s="16" customFormat="1" ht="27" customHeight="1">
      <c r="A218" s="29"/>
      <c r="B218" s="25" t="s">
        <v>93</v>
      </c>
      <c r="C218" s="36" t="s">
        <v>136</v>
      </c>
      <c r="D218" s="33" t="s">
        <v>14</v>
      </c>
      <c r="E218" s="33" t="s">
        <v>36</v>
      </c>
      <c r="F218" s="36" t="s">
        <v>94</v>
      </c>
      <c r="G218" s="32">
        <v>756.2</v>
      </c>
      <c r="H218" s="32"/>
    </row>
    <row r="219" spans="1:8" s="16" customFormat="1" ht="31.5">
      <c r="A219" s="29"/>
      <c r="B219" s="29" t="s">
        <v>47</v>
      </c>
      <c r="C219" s="36" t="s">
        <v>136</v>
      </c>
      <c r="D219" s="33" t="s">
        <v>14</v>
      </c>
      <c r="E219" s="33" t="s">
        <v>36</v>
      </c>
      <c r="F219" s="36" t="s">
        <v>46</v>
      </c>
      <c r="G219" s="32">
        <f>G220</f>
        <v>23876.800000000003</v>
      </c>
      <c r="H219" s="32"/>
    </row>
    <row r="220" spans="1:8" s="16" customFormat="1" ht="34.5" customHeight="1">
      <c r="A220" s="29"/>
      <c r="B220" s="85" t="s">
        <v>53</v>
      </c>
      <c r="C220" s="58" t="s">
        <v>136</v>
      </c>
      <c r="D220" s="33" t="s">
        <v>14</v>
      </c>
      <c r="E220" s="33" t="s">
        <v>36</v>
      </c>
      <c r="F220" s="58" t="s">
        <v>52</v>
      </c>
      <c r="G220" s="32">
        <f>24428.3-20-160.8-332-1.1-5-30.6-2</f>
        <v>23876.800000000003</v>
      </c>
      <c r="H220" s="32"/>
    </row>
    <row r="221" spans="1:8" s="16" customFormat="1" ht="20.25" customHeight="1">
      <c r="A221" s="29"/>
      <c r="B221" s="105" t="s">
        <v>50</v>
      </c>
      <c r="C221" s="58" t="s">
        <v>136</v>
      </c>
      <c r="D221" s="33" t="s">
        <v>14</v>
      </c>
      <c r="E221" s="33" t="s">
        <v>36</v>
      </c>
      <c r="F221" s="58" t="s">
        <v>48</v>
      </c>
      <c r="G221" s="32">
        <f>G222</f>
        <v>455.9</v>
      </c>
      <c r="H221" s="32"/>
    </row>
    <row r="222" spans="1:8" s="16" customFormat="1" ht="34.5" customHeight="1">
      <c r="A222" s="29"/>
      <c r="B222" s="25" t="s">
        <v>51</v>
      </c>
      <c r="C222" s="58" t="s">
        <v>136</v>
      </c>
      <c r="D222" s="33" t="s">
        <v>14</v>
      </c>
      <c r="E222" s="33" t="s">
        <v>36</v>
      </c>
      <c r="F222" s="58" t="s">
        <v>49</v>
      </c>
      <c r="G222" s="32">
        <f>332+123.9</f>
        <v>455.9</v>
      </c>
      <c r="H222" s="32"/>
    </row>
    <row r="223" spans="1:8" s="16" customFormat="1" ht="27" customHeight="1">
      <c r="A223" s="29"/>
      <c r="B223" s="85" t="s">
        <v>88</v>
      </c>
      <c r="C223" s="58" t="s">
        <v>136</v>
      </c>
      <c r="D223" s="33" t="s">
        <v>14</v>
      </c>
      <c r="E223" s="33" t="s">
        <v>36</v>
      </c>
      <c r="F223" s="58" t="s">
        <v>89</v>
      </c>
      <c r="G223" s="32">
        <f>G224</f>
        <v>3709.6</v>
      </c>
      <c r="H223" s="32"/>
    </row>
    <row r="224" spans="1:8" s="16" customFormat="1" ht="19.5" customHeight="1">
      <c r="A224" s="29"/>
      <c r="B224" s="29" t="s">
        <v>90</v>
      </c>
      <c r="C224" s="36" t="s">
        <v>136</v>
      </c>
      <c r="D224" s="33" t="s">
        <v>14</v>
      </c>
      <c r="E224" s="33" t="s">
        <v>36</v>
      </c>
      <c r="F224" s="36" t="s">
        <v>91</v>
      </c>
      <c r="G224" s="32">
        <f>2291+1.1+5+30.6+1379.9+2</f>
        <v>3709.6</v>
      </c>
      <c r="H224" s="32"/>
    </row>
    <row r="225" spans="1:8" s="16" customFormat="1" ht="63">
      <c r="A225" s="29"/>
      <c r="B225" s="85" t="s">
        <v>137</v>
      </c>
      <c r="C225" s="58" t="s">
        <v>167</v>
      </c>
      <c r="D225" s="33" t="s">
        <v>14</v>
      </c>
      <c r="E225" s="33" t="s">
        <v>36</v>
      </c>
      <c r="F225" s="58"/>
      <c r="G225" s="32">
        <f>G226</f>
        <v>1391</v>
      </c>
      <c r="H225" s="32"/>
    </row>
    <row r="226" spans="1:8" s="16" customFormat="1" ht="31.5">
      <c r="A226" s="29"/>
      <c r="B226" s="85" t="s">
        <v>47</v>
      </c>
      <c r="C226" s="58" t="s">
        <v>167</v>
      </c>
      <c r="D226" s="33" t="s">
        <v>14</v>
      </c>
      <c r="E226" s="33" t="s">
        <v>36</v>
      </c>
      <c r="F226" s="37" t="s">
        <v>46</v>
      </c>
      <c r="G226" s="32">
        <f>G227</f>
        <v>1391</v>
      </c>
      <c r="H226" s="32"/>
    </row>
    <row r="227" spans="1:8" s="16" customFormat="1" ht="31.5">
      <c r="A227" s="29"/>
      <c r="B227" s="85" t="s">
        <v>53</v>
      </c>
      <c r="C227" s="58" t="s">
        <v>167</v>
      </c>
      <c r="D227" s="33" t="s">
        <v>14</v>
      </c>
      <c r="E227" s="33" t="s">
        <v>36</v>
      </c>
      <c r="F227" s="37" t="s">
        <v>52</v>
      </c>
      <c r="G227" s="32">
        <v>1391</v>
      </c>
      <c r="H227" s="32"/>
    </row>
    <row r="228" spans="1:8" s="16" customFormat="1" ht="31.5">
      <c r="A228" s="29"/>
      <c r="B228" s="84" t="s">
        <v>139</v>
      </c>
      <c r="C228" s="58" t="s">
        <v>158</v>
      </c>
      <c r="D228" s="33" t="s">
        <v>14</v>
      </c>
      <c r="E228" s="33" t="s">
        <v>36</v>
      </c>
      <c r="F228" s="37"/>
      <c r="G228" s="32">
        <f>G229</f>
        <v>332</v>
      </c>
      <c r="H228" s="32"/>
    </row>
    <row r="229" spans="1:8" s="16" customFormat="1" ht="27.75" customHeight="1">
      <c r="A229" s="29"/>
      <c r="B229" s="85" t="s">
        <v>47</v>
      </c>
      <c r="C229" s="58" t="s">
        <v>158</v>
      </c>
      <c r="D229" s="33" t="s">
        <v>14</v>
      </c>
      <c r="E229" s="33" t="s">
        <v>36</v>
      </c>
      <c r="F229" s="37" t="s">
        <v>46</v>
      </c>
      <c r="G229" s="32">
        <f>G230</f>
        <v>332</v>
      </c>
      <c r="H229" s="32"/>
    </row>
    <row r="230" spans="1:8" s="16" customFormat="1" ht="33.75" customHeight="1">
      <c r="A230" s="29"/>
      <c r="B230" s="85" t="s">
        <v>53</v>
      </c>
      <c r="C230" s="58" t="s">
        <v>158</v>
      </c>
      <c r="D230" s="33" t="s">
        <v>14</v>
      </c>
      <c r="E230" s="33" t="s">
        <v>36</v>
      </c>
      <c r="F230" s="37" t="s">
        <v>52</v>
      </c>
      <c r="G230" s="32">
        <f>312+20</f>
        <v>332</v>
      </c>
      <c r="H230" s="32"/>
    </row>
    <row r="231" spans="1:8" s="16" customFormat="1" ht="31.5">
      <c r="A231" s="29"/>
      <c r="B231" s="84" t="s">
        <v>140</v>
      </c>
      <c r="C231" s="58" t="s">
        <v>159</v>
      </c>
      <c r="D231" s="33" t="s">
        <v>14</v>
      </c>
      <c r="E231" s="33" t="s">
        <v>36</v>
      </c>
      <c r="F231" s="37"/>
      <c r="G231" s="32">
        <f>G233</f>
        <v>348.1</v>
      </c>
      <c r="H231" s="32"/>
    </row>
    <row r="232" spans="1:8" s="16" customFormat="1" ht="22.5" customHeight="1">
      <c r="A232" s="29"/>
      <c r="B232" s="85" t="s">
        <v>47</v>
      </c>
      <c r="C232" s="58" t="s">
        <v>159</v>
      </c>
      <c r="D232" s="33" t="s">
        <v>14</v>
      </c>
      <c r="E232" s="33" t="s">
        <v>36</v>
      </c>
      <c r="F232" s="37" t="s">
        <v>46</v>
      </c>
      <c r="G232" s="32">
        <f>G233</f>
        <v>348.1</v>
      </c>
      <c r="H232" s="32"/>
    </row>
    <row r="233" spans="1:8" s="16" customFormat="1" ht="31.5">
      <c r="A233" s="29"/>
      <c r="B233" s="85" t="s">
        <v>53</v>
      </c>
      <c r="C233" s="58" t="s">
        <v>159</v>
      </c>
      <c r="D233" s="33" t="s">
        <v>14</v>
      </c>
      <c r="E233" s="33" t="s">
        <v>36</v>
      </c>
      <c r="F233" s="37" t="s">
        <v>52</v>
      </c>
      <c r="G233" s="32">
        <v>348.1</v>
      </c>
      <c r="H233" s="32"/>
    </row>
    <row r="234" spans="1:8" s="16" customFormat="1" ht="34.5" customHeight="1">
      <c r="A234" s="29"/>
      <c r="B234" s="25" t="s">
        <v>141</v>
      </c>
      <c r="C234" s="36" t="s">
        <v>138</v>
      </c>
      <c r="D234" s="33" t="s">
        <v>14</v>
      </c>
      <c r="E234" s="33" t="s">
        <v>36</v>
      </c>
      <c r="F234" s="37"/>
      <c r="G234" s="32">
        <f>G235</f>
        <v>151095.5</v>
      </c>
      <c r="H234" s="32"/>
    </row>
    <row r="235" spans="1:8" s="16" customFormat="1" ht="31.5">
      <c r="A235" s="29"/>
      <c r="B235" s="30" t="s">
        <v>45</v>
      </c>
      <c r="C235" s="36" t="s">
        <v>138</v>
      </c>
      <c r="D235" s="33" t="s">
        <v>14</v>
      </c>
      <c r="E235" s="33" t="s">
        <v>36</v>
      </c>
      <c r="F235" s="37" t="s">
        <v>44</v>
      </c>
      <c r="G235" s="32">
        <f>G236</f>
        <v>151095.5</v>
      </c>
      <c r="H235" s="32"/>
    </row>
    <row r="236" spans="1:8" s="16" customFormat="1" ht="21.75" customHeight="1">
      <c r="A236" s="29"/>
      <c r="B236" s="83" t="s">
        <v>55</v>
      </c>
      <c r="C236" s="58" t="s">
        <v>138</v>
      </c>
      <c r="D236" s="33" t="s">
        <v>14</v>
      </c>
      <c r="E236" s="33" t="s">
        <v>36</v>
      </c>
      <c r="F236" s="37" t="s">
        <v>54</v>
      </c>
      <c r="G236" s="32">
        <f>153374.1-935.6+160.8-123.9-1379.9</f>
        <v>151095.5</v>
      </c>
      <c r="H236" s="32"/>
    </row>
    <row r="237" spans="1:8" s="16" customFormat="1" ht="32.25" customHeight="1">
      <c r="A237" s="29"/>
      <c r="B237" s="83" t="s">
        <v>100</v>
      </c>
      <c r="C237" s="33" t="s">
        <v>360</v>
      </c>
      <c r="D237" s="33" t="s">
        <v>14</v>
      </c>
      <c r="E237" s="33" t="s">
        <v>36</v>
      </c>
      <c r="F237" s="37"/>
      <c r="G237" s="32">
        <f>G238</f>
        <v>1050</v>
      </c>
      <c r="H237" s="32"/>
    </row>
    <row r="238" spans="1:8" s="16" customFormat="1" ht="21.75" customHeight="1">
      <c r="A238" s="29"/>
      <c r="B238" s="83" t="s">
        <v>47</v>
      </c>
      <c r="C238" s="33" t="s">
        <v>360</v>
      </c>
      <c r="D238" s="33" t="s">
        <v>14</v>
      </c>
      <c r="E238" s="33" t="s">
        <v>36</v>
      </c>
      <c r="F238" s="37" t="s">
        <v>46</v>
      </c>
      <c r="G238" s="32">
        <f>G239</f>
        <v>1050</v>
      </c>
      <c r="H238" s="32"/>
    </row>
    <row r="239" spans="1:8" s="16" customFormat="1" ht="32.25" customHeight="1">
      <c r="A239" s="29"/>
      <c r="B239" s="25" t="s">
        <v>53</v>
      </c>
      <c r="C239" s="33" t="s">
        <v>360</v>
      </c>
      <c r="D239" s="33" t="s">
        <v>14</v>
      </c>
      <c r="E239" s="33" t="s">
        <v>36</v>
      </c>
      <c r="F239" s="37" t="s">
        <v>52</v>
      </c>
      <c r="G239" s="32">
        <f>1050</f>
        <v>1050</v>
      </c>
      <c r="H239" s="32"/>
    </row>
    <row r="240" spans="1:8" s="16" customFormat="1" ht="53.25" customHeight="1">
      <c r="A240" s="29"/>
      <c r="B240" s="84" t="s">
        <v>304</v>
      </c>
      <c r="C240" s="58" t="s">
        <v>305</v>
      </c>
      <c r="D240" s="33" t="s">
        <v>14</v>
      </c>
      <c r="E240" s="33" t="s">
        <v>36</v>
      </c>
      <c r="F240" s="37"/>
      <c r="G240" s="32">
        <f>G241</f>
        <v>600</v>
      </c>
      <c r="H240" s="32"/>
    </row>
    <row r="241" spans="1:8" s="16" customFormat="1" ht="33" customHeight="1">
      <c r="A241" s="29"/>
      <c r="B241" s="84" t="s">
        <v>45</v>
      </c>
      <c r="C241" s="58" t="s">
        <v>305</v>
      </c>
      <c r="D241" s="33" t="s">
        <v>14</v>
      </c>
      <c r="E241" s="33" t="s">
        <v>36</v>
      </c>
      <c r="F241" s="37" t="s">
        <v>44</v>
      </c>
      <c r="G241" s="32">
        <f>G242</f>
        <v>600</v>
      </c>
      <c r="H241" s="32"/>
    </row>
    <row r="242" spans="1:8" s="16" customFormat="1" ht="21.75" customHeight="1">
      <c r="A242" s="29"/>
      <c r="B242" s="84" t="s">
        <v>55</v>
      </c>
      <c r="C242" s="58" t="s">
        <v>305</v>
      </c>
      <c r="D242" s="33" t="s">
        <v>14</v>
      </c>
      <c r="E242" s="33" t="s">
        <v>36</v>
      </c>
      <c r="F242" s="37" t="s">
        <v>54</v>
      </c>
      <c r="G242" s="32">
        <v>600</v>
      </c>
      <c r="H242" s="32"/>
    </row>
    <row r="243" spans="1:8" s="16" customFormat="1" ht="15.75">
      <c r="A243" s="29"/>
      <c r="B243" s="25" t="s">
        <v>116</v>
      </c>
      <c r="C243" s="36" t="s">
        <v>142</v>
      </c>
      <c r="D243" s="33" t="s">
        <v>14</v>
      </c>
      <c r="E243" s="33" t="s">
        <v>36</v>
      </c>
      <c r="F243" s="33"/>
      <c r="G243" s="32">
        <f>G246+G244</f>
        <v>2687</v>
      </c>
      <c r="H243" s="32"/>
    </row>
    <row r="244" spans="1:8" s="16" customFormat="1" ht="24.75" customHeight="1">
      <c r="A244" s="29"/>
      <c r="B244" s="85" t="s">
        <v>47</v>
      </c>
      <c r="C244" s="58" t="s">
        <v>142</v>
      </c>
      <c r="D244" s="33" t="s">
        <v>14</v>
      </c>
      <c r="E244" s="33" t="s">
        <v>36</v>
      </c>
      <c r="F244" s="33" t="s">
        <v>46</v>
      </c>
      <c r="G244" s="32">
        <f>G245</f>
        <v>60.10000000000001</v>
      </c>
      <c r="H244" s="32"/>
    </row>
    <row r="245" spans="1:8" s="16" customFormat="1" ht="31.5">
      <c r="A245" s="29"/>
      <c r="B245" s="29" t="s">
        <v>53</v>
      </c>
      <c r="C245" s="36" t="s">
        <v>142</v>
      </c>
      <c r="D245" s="33" t="s">
        <v>14</v>
      </c>
      <c r="E245" s="33" t="s">
        <v>36</v>
      </c>
      <c r="F245" s="33" t="s">
        <v>52</v>
      </c>
      <c r="G245" s="32">
        <f>2.3+3.1+3+6.6+2.3+23.1+19.7</f>
        <v>60.10000000000001</v>
      </c>
      <c r="H245" s="32"/>
    </row>
    <row r="246" spans="1:8" s="16" customFormat="1" ht="30.75" customHeight="1">
      <c r="A246" s="29"/>
      <c r="B246" s="84" t="s">
        <v>45</v>
      </c>
      <c r="C246" s="58" t="s">
        <v>142</v>
      </c>
      <c r="D246" s="33" t="s">
        <v>14</v>
      </c>
      <c r="E246" s="33" t="s">
        <v>36</v>
      </c>
      <c r="F246" s="37" t="s">
        <v>44</v>
      </c>
      <c r="G246" s="32">
        <f>G247+G248</f>
        <v>2626.9</v>
      </c>
      <c r="H246" s="32"/>
    </row>
    <row r="247" spans="1:8" s="16" customFormat="1" ht="23.25" customHeight="1">
      <c r="A247" s="29"/>
      <c r="B247" s="83" t="s">
        <v>55</v>
      </c>
      <c r="C247" s="58" t="s">
        <v>142</v>
      </c>
      <c r="D247" s="33" t="s">
        <v>14</v>
      </c>
      <c r="E247" s="33" t="s">
        <v>36</v>
      </c>
      <c r="F247" s="37" t="s">
        <v>54</v>
      </c>
      <c r="G247" s="32">
        <f>2792.4-2.3-5-3.1-3-6.6-2.3-23.1-105.4-19.7</f>
        <v>2621.9</v>
      </c>
      <c r="H247" s="32"/>
    </row>
    <row r="248" spans="1:8" s="16" customFormat="1" ht="34.5" customHeight="1">
      <c r="A248" s="29"/>
      <c r="B248" s="29" t="s">
        <v>124</v>
      </c>
      <c r="C248" s="58" t="s">
        <v>142</v>
      </c>
      <c r="D248" s="33" t="s">
        <v>14</v>
      </c>
      <c r="E248" s="33" t="s">
        <v>36</v>
      </c>
      <c r="F248" s="37" t="s">
        <v>125</v>
      </c>
      <c r="G248" s="32">
        <f>5</f>
        <v>5</v>
      </c>
      <c r="H248" s="32"/>
    </row>
    <row r="249" spans="1:8" s="16" customFormat="1" ht="21.75" customHeight="1">
      <c r="A249" s="29"/>
      <c r="B249" s="25" t="s">
        <v>73</v>
      </c>
      <c r="C249" s="36" t="s">
        <v>143</v>
      </c>
      <c r="D249" s="33" t="s">
        <v>14</v>
      </c>
      <c r="E249" s="33" t="s">
        <v>36</v>
      </c>
      <c r="F249" s="37"/>
      <c r="G249" s="32">
        <f>G252+G250</f>
        <v>72707.59999999999</v>
      </c>
      <c r="H249" s="32"/>
    </row>
    <row r="250" spans="1:8" s="16" customFormat="1" ht="21.75" customHeight="1">
      <c r="A250" s="29"/>
      <c r="B250" s="85" t="s">
        <v>47</v>
      </c>
      <c r="C250" s="36" t="s">
        <v>143</v>
      </c>
      <c r="D250" s="33" t="s">
        <v>14</v>
      </c>
      <c r="E250" s="33" t="s">
        <v>36</v>
      </c>
      <c r="F250" s="37" t="s">
        <v>46</v>
      </c>
      <c r="G250" s="32">
        <f>G251</f>
        <v>3349</v>
      </c>
      <c r="H250" s="32"/>
    </row>
    <row r="251" spans="1:8" s="16" customFormat="1" ht="31.5" customHeight="1">
      <c r="A251" s="29"/>
      <c r="B251" s="29" t="s">
        <v>53</v>
      </c>
      <c r="C251" s="36" t="s">
        <v>143</v>
      </c>
      <c r="D251" s="33" t="s">
        <v>14</v>
      </c>
      <c r="E251" s="33" t="s">
        <v>36</v>
      </c>
      <c r="F251" s="37" t="s">
        <v>52</v>
      </c>
      <c r="G251" s="32">
        <f>125.2+159+160.6+52.5+145.1+1313.5+1393.1</f>
        <v>3349</v>
      </c>
      <c r="H251" s="32"/>
    </row>
    <row r="252" spans="1:8" s="16" customFormat="1" ht="31.5">
      <c r="A252" s="29"/>
      <c r="B252" s="84" t="s">
        <v>45</v>
      </c>
      <c r="C252" s="58" t="s">
        <v>143</v>
      </c>
      <c r="D252" s="33" t="s">
        <v>14</v>
      </c>
      <c r="E252" s="33" t="s">
        <v>36</v>
      </c>
      <c r="F252" s="37" t="s">
        <v>44</v>
      </c>
      <c r="G252" s="32">
        <f>G253</f>
        <v>69358.59999999999</v>
      </c>
      <c r="H252" s="32"/>
    </row>
    <row r="253" spans="1:8" s="16" customFormat="1" ht="15.75">
      <c r="A253" s="29"/>
      <c r="B253" s="25" t="s">
        <v>55</v>
      </c>
      <c r="C253" s="36" t="s">
        <v>143</v>
      </c>
      <c r="D253" s="33" t="s">
        <v>14</v>
      </c>
      <c r="E253" s="33" t="s">
        <v>36</v>
      </c>
      <c r="F253" s="37" t="s">
        <v>54</v>
      </c>
      <c r="G253" s="32">
        <f>73866-772.4-4000-2845-125.2-159+4109.7-160.6+1439.5-52.5-145.1-1313.5-1393.1+909.8</f>
        <v>69358.59999999999</v>
      </c>
      <c r="H253" s="32"/>
    </row>
    <row r="254" spans="1:8" s="16" customFormat="1" ht="31.5">
      <c r="A254" s="29"/>
      <c r="B254" s="85" t="s">
        <v>235</v>
      </c>
      <c r="C254" s="58" t="s">
        <v>144</v>
      </c>
      <c r="D254" s="33" t="s">
        <v>14</v>
      </c>
      <c r="E254" s="33" t="s">
        <v>36</v>
      </c>
      <c r="F254" s="37"/>
      <c r="G254" s="32">
        <f>G255</f>
        <v>5500</v>
      </c>
      <c r="H254" s="32"/>
    </row>
    <row r="255" spans="1:8" s="16" customFormat="1" ht="31.5">
      <c r="A255" s="29"/>
      <c r="B255" s="30" t="s">
        <v>45</v>
      </c>
      <c r="C255" s="36" t="s">
        <v>144</v>
      </c>
      <c r="D255" s="33" t="s">
        <v>14</v>
      </c>
      <c r="E255" s="33" t="s">
        <v>36</v>
      </c>
      <c r="F255" s="37" t="s">
        <v>44</v>
      </c>
      <c r="G255" s="32">
        <f>G256</f>
        <v>5500</v>
      </c>
      <c r="H255" s="32"/>
    </row>
    <row r="256" spans="1:8" s="16" customFormat="1" ht="15.75">
      <c r="A256" s="29"/>
      <c r="B256" s="83" t="s">
        <v>55</v>
      </c>
      <c r="C256" s="58" t="s">
        <v>144</v>
      </c>
      <c r="D256" s="33" t="s">
        <v>14</v>
      </c>
      <c r="E256" s="33" t="s">
        <v>36</v>
      </c>
      <c r="F256" s="37" t="s">
        <v>54</v>
      </c>
      <c r="G256" s="32">
        <v>5500</v>
      </c>
      <c r="H256" s="32"/>
    </row>
    <row r="257" spans="1:8" s="16" customFormat="1" ht="54" customHeight="1">
      <c r="A257" s="29"/>
      <c r="B257" s="29" t="s">
        <v>137</v>
      </c>
      <c r="C257" s="36" t="s">
        <v>167</v>
      </c>
      <c r="D257" s="33" t="s">
        <v>14</v>
      </c>
      <c r="E257" s="33" t="s">
        <v>36</v>
      </c>
      <c r="F257" s="37"/>
      <c r="G257" s="32">
        <f>G258</f>
        <v>4968</v>
      </c>
      <c r="H257" s="32"/>
    </row>
    <row r="258" spans="1:8" s="16" customFormat="1" ht="32.25" customHeight="1">
      <c r="A258" s="29"/>
      <c r="B258" s="84" t="s">
        <v>45</v>
      </c>
      <c r="C258" s="58" t="s">
        <v>167</v>
      </c>
      <c r="D258" s="33" t="s">
        <v>14</v>
      </c>
      <c r="E258" s="33" t="s">
        <v>36</v>
      </c>
      <c r="F258" s="37" t="s">
        <v>44</v>
      </c>
      <c r="G258" s="32">
        <f>G259</f>
        <v>4968</v>
      </c>
      <c r="H258" s="32"/>
    </row>
    <row r="259" spans="1:8" s="16" customFormat="1" ht="15.75">
      <c r="A259" s="29"/>
      <c r="B259" s="25" t="s">
        <v>55</v>
      </c>
      <c r="C259" s="36" t="s">
        <v>167</v>
      </c>
      <c r="D259" s="33" t="s">
        <v>14</v>
      </c>
      <c r="E259" s="33" t="s">
        <v>36</v>
      </c>
      <c r="F259" s="37" t="s">
        <v>54</v>
      </c>
      <c r="G259" s="32">
        <v>4968</v>
      </c>
      <c r="H259" s="32"/>
    </row>
    <row r="260" spans="1:8" s="16" customFormat="1" ht="31.5" customHeight="1">
      <c r="A260" s="29"/>
      <c r="B260" s="30" t="s">
        <v>139</v>
      </c>
      <c r="C260" s="36" t="s">
        <v>158</v>
      </c>
      <c r="D260" s="33" t="s">
        <v>14</v>
      </c>
      <c r="E260" s="33" t="s">
        <v>36</v>
      </c>
      <c r="F260" s="37"/>
      <c r="G260" s="32">
        <f>G263+G261</f>
        <v>3192</v>
      </c>
      <c r="H260" s="32"/>
    </row>
    <row r="261" spans="1:8" s="16" customFormat="1" ht="25.5" customHeight="1">
      <c r="A261" s="29"/>
      <c r="B261" s="85" t="s">
        <v>47</v>
      </c>
      <c r="C261" s="36" t="s">
        <v>158</v>
      </c>
      <c r="D261" s="33" t="s">
        <v>14</v>
      </c>
      <c r="E261" s="33" t="s">
        <v>36</v>
      </c>
      <c r="F261" s="37" t="s">
        <v>46</v>
      </c>
      <c r="G261" s="32">
        <f>G262</f>
        <v>353</v>
      </c>
      <c r="H261" s="32"/>
    </row>
    <row r="262" spans="1:8" s="16" customFormat="1" ht="35.25" customHeight="1">
      <c r="A262" s="29"/>
      <c r="B262" s="85" t="s">
        <v>53</v>
      </c>
      <c r="C262" s="36" t="s">
        <v>158</v>
      </c>
      <c r="D262" s="33" t="s">
        <v>14</v>
      </c>
      <c r="E262" s="33" t="s">
        <v>36</v>
      </c>
      <c r="F262" s="37" t="s">
        <v>52</v>
      </c>
      <c r="G262" s="32">
        <f>353</f>
        <v>353</v>
      </c>
      <c r="H262" s="32"/>
    </row>
    <row r="263" spans="1:8" s="16" customFormat="1" ht="31.5">
      <c r="A263" s="29"/>
      <c r="B263" s="84" t="s">
        <v>45</v>
      </c>
      <c r="C263" s="58" t="s">
        <v>158</v>
      </c>
      <c r="D263" s="33" t="s">
        <v>14</v>
      </c>
      <c r="E263" s="33" t="s">
        <v>36</v>
      </c>
      <c r="F263" s="37" t="s">
        <v>44</v>
      </c>
      <c r="G263" s="32">
        <f>G264</f>
        <v>2839</v>
      </c>
      <c r="H263" s="32"/>
    </row>
    <row r="264" spans="1:8" s="16" customFormat="1" ht="15.75">
      <c r="A264" s="29"/>
      <c r="B264" s="25" t="s">
        <v>55</v>
      </c>
      <c r="C264" s="36" t="s">
        <v>158</v>
      </c>
      <c r="D264" s="33" t="s">
        <v>14</v>
      </c>
      <c r="E264" s="33" t="s">
        <v>36</v>
      </c>
      <c r="F264" s="37" t="s">
        <v>54</v>
      </c>
      <c r="G264" s="32">
        <f>1752+1108-21</f>
        <v>2839</v>
      </c>
      <c r="H264" s="32"/>
    </row>
    <row r="265" spans="1:8" s="16" customFormat="1" ht="34.5" customHeight="1">
      <c r="A265" s="29"/>
      <c r="B265" s="30" t="s">
        <v>140</v>
      </c>
      <c r="C265" s="36" t="s">
        <v>159</v>
      </c>
      <c r="D265" s="33" t="s">
        <v>14</v>
      </c>
      <c r="E265" s="33" t="s">
        <v>36</v>
      </c>
      <c r="F265" s="37"/>
      <c r="G265" s="32">
        <f>G266</f>
        <v>4150.8</v>
      </c>
      <c r="H265" s="32"/>
    </row>
    <row r="266" spans="1:8" s="16" customFormat="1" ht="31.5">
      <c r="A266" s="29"/>
      <c r="B266" s="84" t="s">
        <v>45</v>
      </c>
      <c r="C266" s="58" t="s">
        <v>159</v>
      </c>
      <c r="D266" s="33" t="s">
        <v>14</v>
      </c>
      <c r="E266" s="33" t="s">
        <v>36</v>
      </c>
      <c r="F266" s="37" t="s">
        <v>44</v>
      </c>
      <c r="G266" s="32">
        <f>G267</f>
        <v>4150.8</v>
      </c>
      <c r="H266" s="32"/>
    </row>
    <row r="267" spans="1:8" s="16" customFormat="1" ht="27.75" customHeight="1">
      <c r="A267" s="29"/>
      <c r="B267" s="83" t="s">
        <v>55</v>
      </c>
      <c r="C267" s="58" t="s">
        <v>159</v>
      </c>
      <c r="D267" s="33" t="s">
        <v>14</v>
      </c>
      <c r="E267" s="33" t="s">
        <v>36</v>
      </c>
      <c r="F267" s="37" t="s">
        <v>54</v>
      </c>
      <c r="G267" s="32">
        <v>4150.8</v>
      </c>
      <c r="H267" s="32"/>
    </row>
    <row r="268" spans="1:8" s="16" customFormat="1" ht="31.5">
      <c r="A268" s="29"/>
      <c r="B268" s="30" t="s">
        <v>119</v>
      </c>
      <c r="C268" s="36" t="s">
        <v>160</v>
      </c>
      <c r="D268" s="33" t="s">
        <v>14</v>
      </c>
      <c r="E268" s="33" t="s">
        <v>36</v>
      </c>
      <c r="F268" s="37"/>
      <c r="G268" s="32">
        <f>G269</f>
        <v>800</v>
      </c>
      <c r="H268" s="32"/>
    </row>
    <row r="269" spans="1:8" s="16" customFormat="1" ht="35.25" customHeight="1">
      <c r="A269" s="29"/>
      <c r="B269" s="30" t="s">
        <v>45</v>
      </c>
      <c r="C269" s="36" t="s">
        <v>160</v>
      </c>
      <c r="D269" s="33" t="s">
        <v>14</v>
      </c>
      <c r="E269" s="33" t="s">
        <v>36</v>
      </c>
      <c r="F269" s="37" t="s">
        <v>44</v>
      </c>
      <c r="G269" s="32">
        <f>G270</f>
        <v>800</v>
      </c>
      <c r="H269" s="32"/>
    </row>
    <row r="270" spans="1:8" s="16" customFormat="1" ht="20.25" customHeight="1">
      <c r="A270" s="29"/>
      <c r="B270" s="29" t="s">
        <v>55</v>
      </c>
      <c r="C270" s="36" t="s">
        <v>160</v>
      </c>
      <c r="D270" s="33" t="s">
        <v>14</v>
      </c>
      <c r="E270" s="33" t="s">
        <v>36</v>
      </c>
      <c r="F270" s="33" t="s">
        <v>54</v>
      </c>
      <c r="G270" s="32">
        <v>800</v>
      </c>
      <c r="H270" s="32"/>
    </row>
    <row r="271" spans="1:8" s="16" customFormat="1" ht="20.25" customHeight="1">
      <c r="A271" s="29"/>
      <c r="B271" s="79" t="s">
        <v>148</v>
      </c>
      <c r="C271" s="30" t="s">
        <v>78</v>
      </c>
      <c r="D271" s="33" t="s">
        <v>14</v>
      </c>
      <c r="E271" s="33" t="s">
        <v>17</v>
      </c>
      <c r="F271" s="33"/>
      <c r="G271" s="32">
        <f>G272</f>
        <v>1230</v>
      </c>
      <c r="H271" s="32">
        <f>H272</f>
        <v>1230</v>
      </c>
    </row>
    <row r="272" spans="1:8" s="16" customFormat="1" ht="117.75" customHeight="1">
      <c r="A272" s="29"/>
      <c r="B272" s="85" t="s">
        <v>236</v>
      </c>
      <c r="C272" s="30" t="s">
        <v>276</v>
      </c>
      <c r="D272" s="33" t="s">
        <v>14</v>
      </c>
      <c r="E272" s="33" t="s">
        <v>17</v>
      </c>
      <c r="F272" s="33"/>
      <c r="G272" s="32">
        <f>G274</f>
        <v>1230</v>
      </c>
      <c r="H272" s="32">
        <f>H274</f>
        <v>1230</v>
      </c>
    </row>
    <row r="273" spans="1:8" s="16" customFormat="1" ht="35.25" customHeight="1">
      <c r="A273" s="29"/>
      <c r="B273" s="84" t="s">
        <v>45</v>
      </c>
      <c r="C273" s="30" t="s">
        <v>276</v>
      </c>
      <c r="D273" s="33" t="s">
        <v>14</v>
      </c>
      <c r="E273" s="33" t="s">
        <v>17</v>
      </c>
      <c r="F273" s="33" t="s">
        <v>44</v>
      </c>
      <c r="G273" s="32">
        <f>G274</f>
        <v>1230</v>
      </c>
      <c r="H273" s="32">
        <f>H274</f>
        <v>1230</v>
      </c>
    </row>
    <row r="274" spans="1:8" s="16" customFormat="1" ht="32.25" customHeight="1">
      <c r="A274" s="29"/>
      <c r="B274" s="114" t="s">
        <v>124</v>
      </c>
      <c r="C274" s="30" t="s">
        <v>276</v>
      </c>
      <c r="D274" s="33" t="s">
        <v>14</v>
      </c>
      <c r="E274" s="33" t="s">
        <v>17</v>
      </c>
      <c r="F274" s="33" t="s">
        <v>125</v>
      </c>
      <c r="G274" s="32">
        <v>1230</v>
      </c>
      <c r="H274" s="32">
        <v>1230</v>
      </c>
    </row>
    <row r="275" spans="1:8" s="16" customFormat="1" ht="21.75" customHeight="1">
      <c r="A275" s="29"/>
      <c r="B275" s="71" t="s">
        <v>145</v>
      </c>
      <c r="C275" s="30" t="s">
        <v>78</v>
      </c>
      <c r="D275" s="33" t="s">
        <v>14</v>
      </c>
      <c r="E275" s="33" t="s">
        <v>36</v>
      </c>
      <c r="F275" s="33"/>
      <c r="G275" s="32">
        <f>G276</f>
        <v>160450.69999999998</v>
      </c>
      <c r="H275" s="32">
        <f>H276</f>
        <v>10963</v>
      </c>
    </row>
    <row r="276" spans="1:8" s="16" customFormat="1" ht="63">
      <c r="A276" s="29"/>
      <c r="B276" s="29" t="s">
        <v>253</v>
      </c>
      <c r="C276" s="30" t="s">
        <v>114</v>
      </c>
      <c r="D276" s="33" t="s">
        <v>14</v>
      </c>
      <c r="E276" s="33" t="s">
        <v>36</v>
      </c>
      <c r="F276" s="33"/>
      <c r="G276" s="32">
        <f>G277</f>
        <v>160450.69999999998</v>
      </c>
      <c r="H276" s="32">
        <f>H277</f>
        <v>10963</v>
      </c>
    </row>
    <row r="277" spans="1:12" s="16" customFormat="1" ht="51.75" customHeight="1">
      <c r="A277" s="29"/>
      <c r="B277" s="95" t="s">
        <v>281</v>
      </c>
      <c r="C277" s="79" t="s">
        <v>146</v>
      </c>
      <c r="D277" s="73" t="s">
        <v>14</v>
      </c>
      <c r="E277" s="73" t="s">
        <v>36</v>
      </c>
      <c r="F277" s="73"/>
      <c r="G277" s="91">
        <f>G281+G284+G287+G290+G278</f>
        <v>160450.69999999998</v>
      </c>
      <c r="H277" s="91">
        <f>H281+H284+H287+H290+H278</f>
        <v>10963</v>
      </c>
      <c r="L277" s="107"/>
    </row>
    <row r="278" spans="1:12" s="16" customFormat="1" ht="51.75" customHeight="1">
      <c r="A278" s="29"/>
      <c r="B278" s="29" t="s">
        <v>363</v>
      </c>
      <c r="C278" s="33" t="s">
        <v>426</v>
      </c>
      <c r="D278" s="33" t="s">
        <v>14</v>
      </c>
      <c r="E278" s="33" t="s">
        <v>36</v>
      </c>
      <c r="F278" s="33"/>
      <c r="G278" s="32">
        <f>G279</f>
        <v>150</v>
      </c>
      <c r="H278" s="32">
        <f>H279</f>
        <v>150</v>
      </c>
      <c r="L278" s="107"/>
    </row>
    <row r="279" spans="1:12" s="16" customFormat="1" ht="36" customHeight="1">
      <c r="A279" s="29"/>
      <c r="B279" s="84" t="s">
        <v>45</v>
      </c>
      <c r="C279" s="33" t="s">
        <v>426</v>
      </c>
      <c r="D279" s="33" t="s">
        <v>14</v>
      </c>
      <c r="E279" s="33" t="s">
        <v>36</v>
      </c>
      <c r="F279" s="70" t="s">
        <v>44</v>
      </c>
      <c r="G279" s="91">
        <f>G280</f>
        <v>150</v>
      </c>
      <c r="H279" s="91">
        <f>H280</f>
        <v>150</v>
      </c>
      <c r="L279" s="107"/>
    </row>
    <row r="280" spans="1:12" s="16" customFormat="1" ht="29.25" customHeight="1">
      <c r="A280" s="29"/>
      <c r="B280" s="25" t="s">
        <v>55</v>
      </c>
      <c r="C280" s="33" t="s">
        <v>426</v>
      </c>
      <c r="D280" s="33" t="s">
        <v>14</v>
      </c>
      <c r="E280" s="33" t="s">
        <v>36</v>
      </c>
      <c r="F280" s="36" t="s">
        <v>54</v>
      </c>
      <c r="G280" s="91">
        <v>150</v>
      </c>
      <c r="H280" s="91">
        <f>G280</f>
        <v>150</v>
      </c>
      <c r="L280" s="107"/>
    </row>
    <row r="281" spans="1:8" s="16" customFormat="1" ht="31.5">
      <c r="A281" s="29"/>
      <c r="B281" s="83" t="s">
        <v>171</v>
      </c>
      <c r="C281" s="30" t="s">
        <v>168</v>
      </c>
      <c r="D281" s="33" t="s">
        <v>14</v>
      </c>
      <c r="E281" s="33" t="s">
        <v>36</v>
      </c>
      <c r="F281" s="70"/>
      <c r="G281" s="32">
        <f>G282</f>
        <v>133635.3</v>
      </c>
      <c r="H281" s="32"/>
    </row>
    <row r="282" spans="1:8" s="16" customFormat="1" ht="31.5">
      <c r="A282" s="29"/>
      <c r="B282" s="84" t="s">
        <v>45</v>
      </c>
      <c r="C282" s="30" t="s">
        <v>168</v>
      </c>
      <c r="D282" s="33" t="s">
        <v>14</v>
      </c>
      <c r="E282" s="33" t="s">
        <v>36</v>
      </c>
      <c r="F282" s="70" t="s">
        <v>44</v>
      </c>
      <c r="G282" s="32">
        <f>G283</f>
        <v>133635.3</v>
      </c>
      <c r="H282" s="32"/>
    </row>
    <row r="283" spans="1:8" s="16" customFormat="1" ht="21" customHeight="1">
      <c r="A283" s="29"/>
      <c r="B283" s="25" t="s">
        <v>55</v>
      </c>
      <c r="C283" s="30" t="s">
        <v>168</v>
      </c>
      <c r="D283" s="33" t="s">
        <v>14</v>
      </c>
      <c r="E283" s="33" t="s">
        <v>36</v>
      </c>
      <c r="F283" s="36" t="s">
        <v>54</v>
      </c>
      <c r="G283" s="32">
        <v>133635.3</v>
      </c>
      <c r="H283" s="32"/>
    </row>
    <row r="284" spans="1:8" s="16" customFormat="1" ht="21" customHeight="1">
      <c r="A284" s="29"/>
      <c r="B284" s="83" t="s">
        <v>116</v>
      </c>
      <c r="C284" s="30" t="s">
        <v>263</v>
      </c>
      <c r="D284" s="33" t="s">
        <v>14</v>
      </c>
      <c r="E284" s="33" t="s">
        <v>36</v>
      </c>
      <c r="F284" s="70"/>
      <c r="G284" s="32">
        <f>G285</f>
        <v>316.4</v>
      </c>
      <c r="H284" s="32"/>
    </row>
    <row r="285" spans="1:8" s="16" customFormat="1" ht="32.25" customHeight="1">
      <c r="A285" s="29"/>
      <c r="B285" s="25" t="s">
        <v>45</v>
      </c>
      <c r="C285" s="30" t="s">
        <v>263</v>
      </c>
      <c r="D285" s="33" t="s">
        <v>14</v>
      </c>
      <c r="E285" s="33" t="s">
        <v>36</v>
      </c>
      <c r="F285" s="36" t="s">
        <v>44</v>
      </c>
      <c r="G285" s="32">
        <f>G286</f>
        <v>316.4</v>
      </c>
      <c r="H285" s="32"/>
    </row>
    <row r="286" spans="1:8" s="16" customFormat="1" ht="21" customHeight="1">
      <c r="A286" s="29"/>
      <c r="B286" s="83" t="s">
        <v>55</v>
      </c>
      <c r="C286" s="30" t="s">
        <v>263</v>
      </c>
      <c r="D286" s="33" t="s">
        <v>14</v>
      </c>
      <c r="E286" s="33" t="s">
        <v>36</v>
      </c>
      <c r="F286" s="70" t="s">
        <v>54</v>
      </c>
      <c r="G286" s="32">
        <f>211+105.4</f>
        <v>316.4</v>
      </c>
      <c r="H286" s="32"/>
    </row>
    <row r="287" spans="1:8" s="16" customFormat="1" ht="21" customHeight="1">
      <c r="A287" s="29"/>
      <c r="B287" s="83" t="s">
        <v>73</v>
      </c>
      <c r="C287" s="30" t="s">
        <v>264</v>
      </c>
      <c r="D287" s="33" t="s">
        <v>14</v>
      </c>
      <c r="E287" s="33" t="s">
        <v>36</v>
      </c>
      <c r="F287" s="70"/>
      <c r="G287" s="32">
        <f>G288</f>
        <v>2936</v>
      </c>
      <c r="H287" s="32"/>
    </row>
    <row r="288" spans="1:8" s="16" customFormat="1" ht="30" customHeight="1">
      <c r="A288" s="29"/>
      <c r="B288" s="83" t="s">
        <v>45</v>
      </c>
      <c r="C288" s="30" t="s">
        <v>264</v>
      </c>
      <c r="D288" s="33" t="s">
        <v>14</v>
      </c>
      <c r="E288" s="33" t="s">
        <v>36</v>
      </c>
      <c r="F288" s="70" t="s">
        <v>44</v>
      </c>
      <c r="G288" s="32">
        <f>G289</f>
        <v>2936</v>
      </c>
      <c r="H288" s="32"/>
    </row>
    <row r="289" spans="1:8" s="16" customFormat="1" ht="21" customHeight="1">
      <c r="A289" s="29"/>
      <c r="B289" s="25" t="s">
        <v>55</v>
      </c>
      <c r="C289" s="30" t="s">
        <v>264</v>
      </c>
      <c r="D289" s="33" t="s">
        <v>14</v>
      </c>
      <c r="E289" s="33" t="s">
        <v>36</v>
      </c>
      <c r="F289" s="36" t="s">
        <v>54</v>
      </c>
      <c r="G289" s="32">
        <v>2936</v>
      </c>
      <c r="H289" s="32"/>
    </row>
    <row r="290" spans="1:8" s="16" customFormat="1" ht="54" customHeight="1">
      <c r="A290" s="29"/>
      <c r="B290" s="95" t="s">
        <v>281</v>
      </c>
      <c r="C290" s="79" t="s">
        <v>146</v>
      </c>
      <c r="D290" s="73" t="s">
        <v>14</v>
      </c>
      <c r="E290" s="73" t="s">
        <v>14</v>
      </c>
      <c r="F290" s="73"/>
      <c r="G290" s="91">
        <f>G291</f>
        <v>23413</v>
      </c>
      <c r="H290" s="91">
        <f>H292+H296</f>
        <v>10813</v>
      </c>
    </row>
    <row r="291" spans="1:8" s="16" customFormat="1" ht="18.75" customHeight="1">
      <c r="A291" s="29"/>
      <c r="B291" s="99" t="s">
        <v>21</v>
      </c>
      <c r="C291" s="30" t="s">
        <v>274</v>
      </c>
      <c r="D291" s="33" t="s">
        <v>14</v>
      </c>
      <c r="E291" s="33" t="s">
        <v>14</v>
      </c>
      <c r="F291" s="73"/>
      <c r="G291" s="91">
        <f>G292+G296+G294</f>
        <v>23413</v>
      </c>
      <c r="H291" s="91"/>
    </row>
    <row r="292" spans="1:8" s="16" customFormat="1" ht="18" customHeight="1">
      <c r="A292" s="29"/>
      <c r="B292" s="85" t="s">
        <v>47</v>
      </c>
      <c r="C292" s="30" t="s">
        <v>274</v>
      </c>
      <c r="D292" s="33" t="s">
        <v>14</v>
      </c>
      <c r="E292" s="33" t="s">
        <v>14</v>
      </c>
      <c r="F292" s="33">
        <v>200</v>
      </c>
      <c r="G292" s="32">
        <f>G293</f>
        <v>11883.6</v>
      </c>
      <c r="H292" s="32"/>
    </row>
    <row r="293" spans="1:8" s="16" customFormat="1" ht="33.75" customHeight="1">
      <c r="A293" s="29"/>
      <c r="B293" s="85" t="s">
        <v>53</v>
      </c>
      <c r="C293" s="30" t="s">
        <v>274</v>
      </c>
      <c r="D293" s="33" t="s">
        <v>14</v>
      </c>
      <c r="E293" s="33" t="s">
        <v>14</v>
      </c>
      <c r="F293" s="33">
        <v>240</v>
      </c>
      <c r="G293" s="32">
        <f>12600-500-216.4</f>
        <v>11883.6</v>
      </c>
      <c r="H293" s="32"/>
    </row>
    <row r="294" spans="1:8" s="16" customFormat="1" ht="33.75" customHeight="1">
      <c r="A294" s="29"/>
      <c r="B294" s="83" t="s">
        <v>45</v>
      </c>
      <c r="C294" s="30" t="s">
        <v>274</v>
      </c>
      <c r="D294" s="33" t="s">
        <v>14</v>
      </c>
      <c r="E294" s="33" t="s">
        <v>14</v>
      </c>
      <c r="F294" s="33" t="s">
        <v>44</v>
      </c>
      <c r="G294" s="32">
        <f>G295</f>
        <v>716.4</v>
      </c>
      <c r="H294" s="32"/>
    </row>
    <row r="295" spans="1:8" s="16" customFormat="1" ht="21.75" customHeight="1">
      <c r="A295" s="29"/>
      <c r="B295" s="25" t="s">
        <v>55</v>
      </c>
      <c r="C295" s="30" t="s">
        <v>274</v>
      </c>
      <c r="D295" s="33" t="s">
        <v>14</v>
      </c>
      <c r="E295" s="33" t="s">
        <v>14</v>
      </c>
      <c r="F295" s="33" t="s">
        <v>54</v>
      </c>
      <c r="G295" s="32">
        <f>500+216.4</f>
        <v>716.4</v>
      </c>
      <c r="H295" s="32"/>
    </row>
    <row r="296" spans="1:8" s="16" customFormat="1" ht="33.75" customHeight="1">
      <c r="A296" s="29"/>
      <c r="B296" s="85" t="s">
        <v>342</v>
      </c>
      <c r="C296" s="30" t="s">
        <v>343</v>
      </c>
      <c r="D296" s="33" t="s">
        <v>14</v>
      </c>
      <c r="E296" s="33" t="s">
        <v>14</v>
      </c>
      <c r="F296" s="73"/>
      <c r="G296" s="32">
        <f>G297+G299</f>
        <v>10813</v>
      </c>
      <c r="H296" s="32">
        <f>H297+H299</f>
        <v>10813</v>
      </c>
    </row>
    <row r="297" spans="1:8" s="16" customFormat="1" ht="25.5" customHeight="1">
      <c r="A297" s="29"/>
      <c r="B297" s="29" t="s">
        <v>47</v>
      </c>
      <c r="C297" s="30" t="s">
        <v>343</v>
      </c>
      <c r="D297" s="33" t="s">
        <v>14</v>
      </c>
      <c r="E297" s="33" t="s">
        <v>14</v>
      </c>
      <c r="F297" s="33">
        <v>200</v>
      </c>
      <c r="G297" s="32">
        <f>G298</f>
        <v>6209</v>
      </c>
      <c r="H297" s="32">
        <f>H298</f>
        <v>6209</v>
      </c>
    </row>
    <row r="298" spans="1:8" s="16" customFormat="1" ht="33.75" customHeight="1">
      <c r="A298" s="29"/>
      <c r="B298" s="85" t="s">
        <v>53</v>
      </c>
      <c r="C298" s="30" t="s">
        <v>343</v>
      </c>
      <c r="D298" s="33" t="s">
        <v>14</v>
      </c>
      <c r="E298" s="33" t="s">
        <v>14</v>
      </c>
      <c r="F298" s="33">
        <v>240</v>
      </c>
      <c r="G298" s="32">
        <f>10813-5046.3+442.3</f>
        <v>6209</v>
      </c>
      <c r="H298" s="32">
        <f>G298</f>
        <v>6209</v>
      </c>
    </row>
    <row r="299" spans="1:8" s="16" customFormat="1" ht="33.75" customHeight="1">
      <c r="A299" s="29"/>
      <c r="B299" s="25" t="s">
        <v>45</v>
      </c>
      <c r="C299" s="30" t="s">
        <v>343</v>
      </c>
      <c r="D299" s="33" t="s">
        <v>14</v>
      </c>
      <c r="E299" s="33" t="s">
        <v>14</v>
      </c>
      <c r="F299" s="33" t="s">
        <v>44</v>
      </c>
      <c r="G299" s="32">
        <f>G300</f>
        <v>4604</v>
      </c>
      <c r="H299" s="32">
        <f>H300</f>
        <v>4604</v>
      </c>
    </row>
    <row r="300" spans="1:8" s="16" customFormat="1" ht="20.25" customHeight="1">
      <c r="A300" s="29"/>
      <c r="B300" s="25" t="s">
        <v>55</v>
      </c>
      <c r="C300" s="30" t="s">
        <v>343</v>
      </c>
      <c r="D300" s="33" t="s">
        <v>14</v>
      </c>
      <c r="E300" s="33" t="s">
        <v>14</v>
      </c>
      <c r="F300" s="33" t="s">
        <v>54</v>
      </c>
      <c r="G300" s="32">
        <f>5046.3-442.3</f>
        <v>4604</v>
      </c>
      <c r="H300" s="32">
        <f>G300</f>
        <v>4604</v>
      </c>
    </row>
    <row r="301" spans="1:12" s="16" customFormat="1" ht="30" customHeight="1">
      <c r="A301" s="29"/>
      <c r="B301" s="95" t="s">
        <v>282</v>
      </c>
      <c r="C301" s="79" t="s">
        <v>149</v>
      </c>
      <c r="D301" s="73" t="s">
        <v>14</v>
      </c>
      <c r="E301" s="73" t="s">
        <v>6</v>
      </c>
      <c r="F301" s="73"/>
      <c r="G301" s="91">
        <f>G302+G314+G320+G323</f>
        <v>64477.2</v>
      </c>
      <c r="H301" s="91">
        <f>H302+H314+H320+H323</f>
        <v>0</v>
      </c>
      <c r="L301" s="107"/>
    </row>
    <row r="302" spans="1:8" s="16" customFormat="1" ht="18.75" customHeight="1">
      <c r="A302" s="29"/>
      <c r="B302" s="29" t="s">
        <v>81</v>
      </c>
      <c r="C302" s="30" t="s">
        <v>437</v>
      </c>
      <c r="D302" s="33" t="s">
        <v>14</v>
      </c>
      <c r="E302" s="33" t="s">
        <v>6</v>
      </c>
      <c r="F302" s="33"/>
      <c r="G302" s="32">
        <f>G303+G306+G309</f>
        <v>24396.2</v>
      </c>
      <c r="H302" s="32"/>
    </row>
    <row r="303" spans="1:8" s="16" customFormat="1" ht="21.75" customHeight="1">
      <c r="A303" s="29"/>
      <c r="B303" s="29" t="s">
        <v>82</v>
      </c>
      <c r="C303" s="36" t="s">
        <v>150</v>
      </c>
      <c r="D303" s="33" t="s">
        <v>14</v>
      </c>
      <c r="E303" s="33" t="s">
        <v>6</v>
      </c>
      <c r="F303" s="36"/>
      <c r="G303" s="32">
        <f>G304</f>
        <v>3693.8</v>
      </c>
      <c r="H303" s="32"/>
    </row>
    <row r="304" spans="1:8" s="16" customFormat="1" ht="83.25" customHeight="1">
      <c r="A304" s="29"/>
      <c r="B304" s="83" t="s">
        <v>58</v>
      </c>
      <c r="C304" s="36" t="s">
        <v>150</v>
      </c>
      <c r="D304" s="33" t="s">
        <v>14</v>
      </c>
      <c r="E304" s="33" t="s">
        <v>6</v>
      </c>
      <c r="F304" s="36" t="s">
        <v>56</v>
      </c>
      <c r="G304" s="32">
        <f>G305</f>
        <v>3693.8</v>
      </c>
      <c r="H304" s="32"/>
    </row>
    <row r="305" spans="1:8" s="16" customFormat="1" ht="21" customHeight="1">
      <c r="A305" s="29"/>
      <c r="B305" s="25" t="s">
        <v>59</v>
      </c>
      <c r="C305" s="36" t="s">
        <v>150</v>
      </c>
      <c r="D305" s="33" t="s">
        <v>14</v>
      </c>
      <c r="E305" s="33" t="s">
        <v>6</v>
      </c>
      <c r="F305" s="36" t="s">
        <v>57</v>
      </c>
      <c r="G305" s="32">
        <v>3693.8</v>
      </c>
      <c r="H305" s="32"/>
    </row>
    <row r="306" spans="1:8" s="16" customFormat="1" ht="15.75">
      <c r="A306" s="29"/>
      <c r="B306" s="29" t="s">
        <v>84</v>
      </c>
      <c r="C306" s="36" t="s">
        <v>151</v>
      </c>
      <c r="D306" s="33" t="s">
        <v>14</v>
      </c>
      <c r="E306" s="33" t="s">
        <v>6</v>
      </c>
      <c r="F306" s="36"/>
      <c r="G306" s="32">
        <f>G307</f>
        <v>17222.4</v>
      </c>
      <c r="H306" s="32"/>
    </row>
    <row r="307" spans="1:8" s="16" customFormat="1" ht="78.75">
      <c r="A307" s="29"/>
      <c r="B307" s="83" t="s">
        <v>58</v>
      </c>
      <c r="C307" s="36" t="s">
        <v>151</v>
      </c>
      <c r="D307" s="33" t="s">
        <v>14</v>
      </c>
      <c r="E307" s="33" t="s">
        <v>6</v>
      </c>
      <c r="F307" s="36" t="s">
        <v>56</v>
      </c>
      <c r="G307" s="32">
        <f>G308</f>
        <v>17222.4</v>
      </c>
      <c r="H307" s="32"/>
    </row>
    <row r="308" spans="1:8" s="16" customFormat="1" ht="21" customHeight="1">
      <c r="A308" s="29"/>
      <c r="B308" s="83" t="s">
        <v>59</v>
      </c>
      <c r="C308" s="36" t="s">
        <v>151</v>
      </c>
      <c r="D308" s="33" t="s">
        <v>14</v>
      </c>
      <c r="E308" s="33" t="s">
        <v>6</v>
      </c>
      <c r="F308" s="36" t="s">
        <v>57</v>
      </c>
      <c r="G308" s="32">
        <v>17222.4</v>
      </c>
      <c r="H308" s="32"/>
    </row>
    <row r="309" spans="1:8" s="16" customFormat="1" ht="31.5">
      <c r="A309" s="29"/>
      <c r="B309" s="29" t="s">
        <v>86</v>
      </c>
      <c r="C309" s="36" t="s">
        <v>152</v>
      </c>
      <c r="D309" s="33" t="s">
        <v>14</v>
      </c>
      <c r="E309" s="33" t="s">
        <v>6</v>
      </c>
      <c r="F309" s="36"/>
      <c r="G309" s="32">
        <f>G310+G312</f>
        <v>3480</v>
      </c>
      <c r="H309" s="32"/>
    </row>
    <row r="310" spans="1:8" s="16" customFormat="1" ht="39" customHeight="1">
      <c r="A310" s="29"/>
      <c r="B310" s="25" t="s">
        <v>99</v>
      </c>
      <c r="C310" s="36" t="s">
        <v>152</v>
      </c>
      <c r="D310" s="33" t="s">
        <v>14</v>
      </c>
      <c r="E310" s="33" t="s">
        <v>6</v>
      </c>
      <c r="F310" s="36" t="s">
        <v>46</v>
      </c>
      <c r="G310" s="32">
        <f>G311</f>
        <v>1980</v>
      </c>
      <c r="H310" s="32"/>
    </row>
    <row r="311" spans="1:8" s="16" customFormat="1" ht="39.75" customHeight="1">
      <c r="A311" s="29"/>
      <c r="B311" s="29" t="s">
        <v>100</v>
      </c>
      <c r="C311" s="36" t="s">
        <v>152</v>
      </c>
      <c r="D311" s="33" t="s">
        <v>14</v>
      </c>
      <c r="E311" s="33" t="s">
        <v>6</v>
      </c>
      <c r="F311" s="36" t="s">
        <v>52</v>
      </c>
      <c r="G311" s="32">
        <v>1980</v>
      </c>
      <c r="H311" s="32">
        <v>0</v>
      </c>
    </row>
    <row r="312" spans="1:8" s="16" customFormat="1" ht="25.5" customHeight="1">
      <c r="A312" s="29"/>
      <c r="B312" s="85" t="s">
        <v>88</v>
      </c>
      <c r="C312" s="36" t="s">
        <v>152</v>
      </c>
      <c r="D312" s="33" t="s">
        <v>14</v>
      </c>
      <c r="E312" s="33" t="s">
        <v>6</v>
      </c>
      <c r="F312" s="36" t="s">
        <v>89</v>
      </c>
      <c r="G312" s="32">
        <f>G313</f>
        <v>1500</v>
      </c>
      <c r="H312" s="32">
        <f>H313+H314</f>
        <v>0</v>
      </c>
    </row>
    <row r="313" spans="1:8" s="16" customFormat="1" ht="26.25" customHeight="1">
      <c r="A313" s="29"/>
      <c r="B313" s="85" t="s">
        <v>90</v>
      </c>
      <c r="C313" s="36" t="s">
        <v>152</v>
      </c>
      <c r="D313" s="33" t="s">
        <v>14</v>
      </c>
      <c r="E313" s="33" t="s">
        <v>6</v>
      </c>
      <c r="F313" s="36" t="s">
        <v>91</v>
      </c>
      <c r="G313" s="32">
        <v>1500</v>
      </c>
      <c r="H313" s="32"/>
    </row>
    <row r="314" spans="1:8" s="16" customFormat="1" ht="35.25" customHeight="1">
      <c r="A314" s="29"/>
      <c r="B314" s="49" t="s">
        <v>67</v>
      </c>
      <c r="C314" s="36" t="s">
        <v>78</v>
      </c>
      <c r="D314" s="33" t="s">
        <v>14</v>
      </c>
      <c r="E314" s="33" t="s">
        <v>6</v>
      </c>
      <c r="F314" s="36"/>
      <c r="G314" s="32">
        <f>G315</f>
        <v>24979</v>
      </c>
      <c r="H314" s="32"/>
    </row>
    <row r="315" spans="1:8" s="16" customFormat="1" ht="77.25" customHeight="1">
      <c r="A315" s="29"/>
      <c r="B315" s="36" t="s">
        <v>154</v>
      </c>
      <c r="C315" s="36" t="s">
        <v>169</v>
      </c>
      <c r="D315" s="33" t="s">
        <v>14</v>
      </c>
      <c r="E315" s="33" t="s">
        <v>6</v>
      </c>
      <c r="F315" s="36"/>
      <c r="G315" s="32">
        <f>G316+G318</f>
        <v>24979</v>
      </c>
      <c r="H315" s="32"/>
    </row>
    <row r="316" spans="1:8" s="16" customFormat="1" ht="81.75" customHeight="1">
      <c r="A316" s="29"/>
      <c r="B316" s="83" t="s">
        <v>58</v>
      </c>
      <c r="C316" s="58" t="s">
        <v>169</v>
      </c>
      <c r="D316" s="33" t="s">
        <v>14</v>
      </c>
      <c r="E316" s="33" t="s">
        <v>6</v>
      </c>
      <c r="F316" s="69" t="s">
        <v>56</v>
      </c>
      <c r="G316" s="32">
        <f>G317</f>
        <v>21041.2</v>
      </c>
      <c r="H316" s="32"/>
    </row>
    <row r="317" spans="1:8" s="16" customFormat="1" ht="25.5" customHeight="1">
      <c r="A317" s="29"/>
      <c r="B317" s="83" t="s">
        <v>93</v>
      </c>
      <c r="C317" s="58" t="s">
        <v>169</v>
      </c>
      <c r="D317" s="33" t="s">
        <v>14</v>
      </c>
      <c r="E317" s="33" t="s">
        <v>6</v>
      </c>
      <c r="F317" s="69" t="s">
        <v>94</v>
      </c>
      <c r="G317" s="32">
        <v>21041.2</v>
      </c>
      <c r="H317" s="32"/>
    </row>
    <row r="318" spans="1:8" s="16" customFormat="1" ht="33" customHeight="1">
      <c r="A318" s="29"/>
      <c r="B318" s="83" t="s">
        <v>99</v>
      </c>
      <c r="C318" s="58" t="s">
        <v>169</v>
      </c>
      <c r="D318" s="33" t="s">
        <v>14</v>
      </c>
      <c r="E318" s="33" t="s">
        <v>6</v>
      </c>
      <c r="F318" s="69" t="s">
        <v>46</v>
      </c>
      <c r="G318" s="32">
        <f>G319</f>
        <v>3937.8</v>
      </c>
      <c r="H318" s="32"/>
    </row>
    <row r="319" spans="1:8" s="16" customFormat="1" ht="33" customHeight="1">
      <c r="A319" s="29"/>
      <c r="B319" s="29" t="s">
        <v>100</v>
      </c>
      <c r="C319" s="36" t="s">
        <v>169</v>
      </c>
      <c r="D319" s="33" t="s">
        <v>14</v>
      </c>
      <c r="E319" s="33" t="s">
        <v>6</v>
      </c>
      <c r="F319" s="30" t="s">
        <v>52</v>
      </c>
      <c r="G319" s="32">
        <v>3937.8</v>
      </c>
      <c r="H319" s="32"/>
    </row>
    <row r="320" spans="1:8" s="16" customFormat="1" ht="33" customHeight="1">
      <c r="A320" s="29"/>
      <c r="B320" s="25" t="s">
        <v>141</v>
      </c>
      <c r="C320" s="36" t="s">
        <v>155</v>
      </c>
      <c r="D320" s="33" t="s">
        <v>14</v>
      </c>
      <c r="E320" s="33" t="s">
        <v>6</v>
      </c>
      <c r="F320" s="36"/>
      <c r="G320" s="32">
        <f>G321</f>
        <v>14042</v>
      </c>
      <c r="H320" s="32"/>
    </row>
    <row r="321" spans="1:8" s="16" customFormat="1" ht="33.75" customHeight="1">
      <c r="A321" s="29"/>
      <c r="B321" s="84" t="s">
        <v>45</v>
      </c>
      <c r="C321" s="58" t="s">
        <v>155</v>
      </c>
      <c r="D321" s="33" t="s">
        <v>14</v>
      </c>
      <c r="E321" s="33" t="s">
        <v>6</v>
      </c>
      <c r="F321" s="36" t="s">
        <v>44</v>
      </c>
      <c r="G321" s="32">
        <f>G322</f>
        <v>14042</v>
      </c>
      <c r="H321" s="32"/>
    </row>
    <row r="322" spans="1:8" s="16" customFormat="1" ht="24" customHeight="1">
      <c r="A322" s="29"/>
      <c r="B322" s="83" t="s">
        <v>55</v>
      </c>
      <c r="C322" s="58" t="s">
        <v>155</v>
      </c>
      <c r="D322" s="33" t="s">
        <v>14</v>
      </c>
      <c r="E322" s="33" t="s">
        <v>6</v>
      </c>
      <c r="F322" s="36" t="s">
        <v>54</v>
      </c>
      <c r="G322" s="32">
        <v>14042</v>
      </c>
      <c r="H322" s="32"/>
    </row>
    <row r="323" spans="1:8" s="16" customFormat="1" ht="19.5" customHeight="1">
      <c r="A323" s="29"/>
      <c r="B323" s="83" t="s">
        <v>116</v>
      </c>
      <c r="C323" s="58" t="s">
        <v>156</v>
      </c>
      <c r="D323" s="33" t="s">
        <v>14</v>
      </c>
      <c r="E323" s="33" t="s">
        <v>6</v>
      </c>
      <c r="F323" s="36"/>
      <c r="G323" s="32">
        <f>G324</f>
        <v>1060</v>
      </c>
      <c r="H323" s="32"/>
    </row>
    <row r="324" spans="1:8" s="16" customFormat="1" ht="33.75" customHeight="1">
      <c r="A324" s="29"/>
      <c r="B324" s="30" t="s">
        <v>45</v>
      </c>
      <c r="C324" s="36" t="s">
        <v>156</v>
      </c>
      <c r="D324" s="33" t="s">
        <v>14</v>
      </c>
      <c r="E324" s="33" t="s">
        <v>6</v>
      </c>
      <c r="F324" s="36" t="s">
        <v>44</v>
      </c>
      <c r="G324" s="32">
        <f>G325</f>
        <v>1060</v>
      </c>
      <c r="H324" s="32"/>
    </row>
    <row r="325" spans="1:8" s="16" customFormat="1" ht="24" customHeight="1">
      <c r="A325" s="29"/>
      <c r="B325" s="25" t="s">
        <v>55</v>
      </c>
      <c r="C325" s="36" t="s">
        <v>156</v>
      </c>
      <c r="D325" s="33" t="s">
        <v>14</v>
      </c>
      <c r="E325" s="33" t="s">
        <v>6</v>
      </c>
      <c r="F325" s="36" t="s">
        <v>54</v>
      </c>
      <c r="G325" s="32">
        <v>1060</v>
      </c>
      <c r="H325" s="32"/>
    </row>
    <row r="326" spans="1:8" s="16" customFormat="1" ht="68.25" customHeight="1">
      <c r="A326" s="38">
        <v>4</v>
      </c>
      <c r="B326" s="54" t="s">
        <v>254</v>
      </c>
      <c r="C326" s="75" t="s">
        <v>103</v>
      </c>
      <c r="D326" s="33"/>
      <c r="E326" s="33"/>
      <c r="F326" s="30"/>
      <c r="G326" s="74">
        <f>G335+G327</f>
        <v>402895.5</v>
      </c>
      <c r="H326" s="74">
        <f>H335+H327</f>
        <v>284442.8</v>
      </c>
    </row>
    <row r="327" spans="1:8" s="16" customFormat="1" ht="21" customHeight="1">
      <c r="A327" s="38"/>
      <c r="B327" s="29" t="s">
        <v>13</v>
      </c>
      <c r="C327" s="30" t="s">
        <v>103</v>
      </c>
      <c r="D327" s="33" t="s">
        <v>14</v>
      </c>
      <c r="E327" s="33"/>
      <c r="F327" s="30"/>
      <c r="G327" s="32">
        <f>G328</f>
        <v>56500</v>
      </c>
      <c r="H327" s="32">
        <f>H328</f>
        <v>100</v>
      </c>
    </row>
    <row r="328" spans="1:8" s="16" customFormat="1" ht="19.5" customHeight="1">
      <c r="A328" s="38"/>
      <c r="B328" s="29" t="s">
        <v>38</v>
      </c>
      <c r="C328" s="30" t="s">
        <v>103</v>
      </c>
      <c r="D328" s="33" t="s">
        <v>14</v>
      </c>
      <c r="E328" s="33" t="s">
        <v>36</v>
      </c>
      <c r="F328" s="30"/>
      <c r="G328" s="32">
        <f>G329</f>
        <v>56500</v>
      </c>
      <c r="H328" s="32">
        <f>H329</f>
        <v>100</v>
      </c>
    </row>
    <row r="329" spans="1:8" s="16" customFormat="1" ht="47.25" customHeight="1">
      <c r="A329" s="38"/>
      <c r="B329" s="90" t="s">
        <v>61</v>
      </c>
      <c r="C329" s="79" t="s">
        <v>438</v>
      </c>
      <c r="D329" s="73" t="s">
        <v>14</v>
      </c>
      <c r="E329" s="73" t="s">
        <v>36</v>
      </c>
      <c r="F329" s="79"/>
      <c r="G329" s="91">
        <f>G333+G330</f>
        <v>56500</v>
      </c>
      <c r="H329" s="91">
        <f>H333+H330</f>
        <v>100</v>
      </c>
    </row>
    <row r="330" spans="1:8" s="16" customFormat="1" ht="51" customHeight="1">
      <c r="A330" s="38"/>
      <c r="B330" s="30" t="s">
        <v>363</v>
      </c>
      <c r="C330" s="33" t="s">
        <v>384</v>
      </c>
      <c r="D330" s="33" t="s">
        <v>14</v>
      </c>
      <c r="E330" s="33" t="s">
        <v>36</v>
      </c>
      <c r="F330" s="30"/>
      <c r="G330" s="32">
        <f>G331</f>
        <v>100</v>
      </c>
      <c r="H330" s="32">
        <f>H331</f>
        <v>100</v>
      </c>
    </row>
    <row r="331" spans="1:8" s="16" customFormat="1" ht="40.5" customHeight="1">
      <c r="A331" s="38"/>
      <c r="B331" s="84" t="s">
        <v>45</v>
      </c>
      <c r="C331" s="33" t="s">
        <v>384</v>
      </c>
      <c r="D331" s="33" t="s">
        <v>14</v>
      </c>
      <c r="E331" s="33" t="s">
        <v>36</v>
      </c>
      <c r="F331" s="30" t="s">
        <v>44</v>
      </c>
      <c r="G331" s="32">
        <f>G332</f>
        <v>100</v>
      </c>
      <c r="H331" s="32">
        <f>H332</f>
        <v>100</v>
      </c>
    </row>
    <row r="332" spans="1:8" s="16" customFormat="1" ht="27" customHeight="1">
      <c r="A332" s="38"/>
      <c r="B332" s="84" t="s">
        <v>55</v>
      </c>
      <c r="C332" s="33" t="s">
        <v>384</v>
      </c>
      <c r="D332" s="33" t="s">
        <v>14</v>
      </c>
      <c r="E332" s="33" t="s">
        <v>36</v>
      </c>
      <c r="F332" s="30">
        <v>610</v>
      </c>
      <c r="G332" s="32">
        <v>100</v>
      </c>
      <c r="H332" s="32">
        <v>100</v>
      </c>
    </row>
    <row r="333" spans="1:8" s="16" customFormat="1" ht="33.75" customHeight="1">
      <c r="A333" s="38"/>
      <c r="B333" s="84" t="s">
        <v>45</v>
      </c>
      <c r="C333" s="30" t="s">
        <v>157</v>
      </c>
      <c r="D333" s="33" t="s">
        <v>14</v>
      </c>
      <c r="E333" s="33" t="s">
        <v>36</v>
      </c>
      <c r="F333" s="30" t="s">
        <v>44</v>
      </c>
      <c r="G333" s="32">
        <f>G334</f>
        <v>56400</v>
      </c>
      <c r="H333" s="74"/>
    </row>
    <row r="334" spans="1:8" s="16" customFormat="1" ht="23.25" customHeight="1">
      <c r="A334" s="38"/>
      <c r="B334" s="25" t="s">
        <v>55</v>
      </c>
      <c r="C334" s="30" t="s">
        <v>157</v>
      </c>
      <c r="D334" s="33" t="s">
        <v>14</v>
      </c>
      <c r="E334" s="33" t="s">
        <v>36</v>
      </c>
      <c r="F334" s="30">
        <v>610</v>
      </c>
      <c r="G334" s="32">
        <f>56000+5000-4600</f>
        <v>56400</v>
      </c>
      <c r="H334" s="74"/>
    </row>
    <row r="335" spans="1:8" s="16" customFormat="1" ht="21.75" customHeight="1">
      <c r="A335" s="9"/>
      <c r="B335" s="29" t="s">
        <v>22</v>
      </c>
      <c r="C335" s="30" t="s">
        <v>103</v>
      </c>
      <c r="D335" s="33" t="s">
        <v>16</v>
      </c>
      <c r="E335" s="33" t="s">
        <v>20</v>
      </c>
      <c r="F335" s="30"/>
      <c r="G335" s="32">
        <f>G336</f>
        <v>346395.5</v>
      </c>
      <c r="H335" s="32">
        <f>H336</f>
        <v>284342.8</v>
      </c>
    </row>
    <row r="336" spans="1:8" s="16" customFormat="1" ht="21.75" customHeight="1">
      <c r="A336" s="9"/>
      <c r="B336" s="29" t="s">
        <v>33</v>
      </c>
      <c r="C336" s="30" t="s">
        <v>103</v>
      </c>
      <c r="D336" s="33" t="s">
        <v>16</v>
      </c>
      <c r="E336" s="33" t="s">
        <v>7</v>
      </c>
      <c r="F336" s="30"/>
      <c r="G336" s="32">
        <f>G337+G344+G351+G385+G348</f>
        <v>346395.5</v>
      </c>
      <c r="H336" s="32">
        <f>H337+H344+H351+H385</f>
        <v>284342.8</v>
      </c>
    </row>
    <row r="337" spans="1:8" s="16" customFormat="1" ht="34.5" customHeight="1">
      <c r="A337" s="9"/>
      <c r="B337" s="71" t="s">
        <v>95</v>
      </c>
      <c r="C337" s="79" t="s">
        <v>439</v>
      </c>
      <c r="D337" s="73" t="s">
        <v>16</v>
      </c>
      <c r="E337" s="73" t="s">
        <v>7</v>
      </c>
      <c r="F337" s="87"/>
      <c r="G337" s="91">
        <f>G342+G338</f>
        <v>3578</v>
      </c>
      <c r="H337" s="32"/>
    </row>
    <row r="338" spans="1:8" s="16" customFormat="1" ht="20.25" customHeight="1">
      <c r="A338" s="9"/>
      <c r="B338" s="29" t="s">
        <v>97</v>
      </c>
      <c r="C338" s="30" t="s">
        <v>476</v>
      </c>
      <c r="D338" s="33" t="s">
        <v>16</v>
      </c>
      <c r="E338" s="33" t="s">
        <v>7</v>
      </c>
      <c r="F338" s="116"/>
      <c r="G338" s="32">
        <f>G339</f>
        <v>150</v>
      </c>
      <c r="H338" s="32"/>
    </row>
    <row r="339" spans="1:8" s="16" customFormat="1" ht="34.5" customHeight="1">
      <c r="A339" s="9"/>
      <c r="B339" s="29" t="s">
        <v>45</v>
      </c>
      <c r="C339" s="30" t="s">
        <v>476</v>
      </c>
      <c r="D339" s="33" t="s">
        <v>16</v>
      </c>
      <c r="E339" s="33" t="s">
        <v>7</v>
      </c>
      <c r="F339" s="58" t="s">
        <v>44</v>
      </c>
      <c r="G339" s="32">
        <f>G340</f>
        <v>150</v>
      </c>
      <c r="H339" s="32"/>
    </row>
    <row r="340" spans="1:8" s="16" customFormat="1" ht="23.25" customHeight="1">
      <c r="A340" s="9"/>
      <c r="B340" s="29" t="s">
        <v>55</v>
      </c>
      <c r="C340" s="30" t="s">
        <v>476</v>
      </c>
      <c r="D340" s="33" t="s">
        <v>16</v>
      </c>
      <c r="E340" s="33" t="s">
        <v>7</v>
      </c>
      <c r="F340" s="36" t="s">
        <v>54</v>
      </c>
      <c r="G340" s="32">
        <f>150</f>
        <v>150</v>
      </c>
      <c r="H340" s="32"/>
    </row>
    <row r="341" spans="1:8" s="16" customFormat="1" ht="34.5" customHeight="1">
      <c r="A341" s="9"/>
      <c r="B341" s="84" t="s">
        <v>393</v>
      </c>
      <c r="C341" s="30" t="s">
        <v>96</v>
      </c>
      <c r="D341" s="33" t="s">
        <v>16</v>
      </c>
      <c r="E341" s="33" t="s">
        <v>7</v>
      </c>
      <c r="F341" s="116"/>
      <c r="G341" s="91">
        <f>G342</f>
        <v>3428</v>
      </c>
      <c r="H341" s="32"/>
    </row>
    <row r="342" spans="1:8" s="16" customFormat="1" ht="35.25" customHeight="1">
      <c r="A342" s="9"/>
      <c r="B342" s="84" t="s">
        <v>45</v>
      </c>
      <c r="C342" s="30" t="s">
        <v>96</v>
      </c>
      <c r="D342" s="33" t="s">
        <v>16</v>
      </c>
      <c r="E342" s="33" t="s">
        <v>7</v>
      </c>
      <c r="F342" s="58" t="s">
        <v>44</v>
      </c>
      <c r="G342" s="32">
        <f>G343</f>
        <v>3428</v>
      </c>
      <c r="H342" s="32"/>
    </row>
    <row r="343" spans="1:8" s="16" customFormat="1" ht="21.75" customHeight="1">
      <c r="A343" s="9"/>
      <c r="B343" s="25" t="s">
        <v>55</v>
      </c>
      <c r="C343" s="30" t="s">
        <v>96</v>
      </c>
      <c r="D343" s="33" t="s">
        <v>16</v>
      </c>
      <c r="E343" s="33" t="s">
        <v>7</v>
      </c>
      <c r="F343" s="36" t="s">
        <v>54</v>
      </c>
      <c r="G343" s="32">
        <f>3728-300</f>
        <v>3428</v>
      </c>
      <c r="H343" s="32"/>
    </row>
    <row r="344" spans="1:8" s="16" customFormat="1" ht="49.5" customHeight="1">
      <c r="A344" s="9"/>
      <c r="B344" s="71" t="s">
        <v>61</v>
      </c>
      <c r="C344" s="79" t="s">
        <v>438</v>
      </c>
      <c r="D344" s="73" t="s">
        <v>16</v>
      </c>
      <c r="E344" s="73" t="s">
        <v>7</v>
      </c>
      <c r="F344" s="87"/>
      <c r="G344" s="91">
        <f>G346</f>
        <v>5845.4</v>
      </c>
      <c r="H344" s="32"/>
    </row>
    <row r="345" spans="1:8" s="16" customFormat="1" ht="24.75" customHeight="1">
      <c r="A345" s="9"/>
      <c r="B345" s="84" t="s">
        <v>344</v>
      </c>
      <c r="C345" s="30" t="s">
        <v>98</v>
      </c>
      <c r="D345" s="33" t="s">
        <v>16</v>
      </c>
      <c r="E345" s="33" t="s">
        <v>7</v>
      </c>
      <c r="F345" s="116"/>
      <c r="G345" s="91">
        <f>G346</f>
        <v>5845.4</v>
      </c>
      <c r="H345" s="32"/>
    </row>
    <row r="346" spans="1:8" s="16" customFormat="1" ht="34.5" customHeight="1">
      <c r="A346" s="9"/>
      <c r="B346" s="84" t="s">
        <v>45</v>
      </c>
      <c r="C346" s="30" t="s">
        <v>98</v>
      </c>
      <c r="D346" s="33" t="s">
        <v>16</v>
      </c>
      <c r="E346" s="33" t="s">
        <v>7</v>
      </c>
      <c r="F346" s="58" t="s">
        <v>44</v>
      </c>
      <c r="G346" s="32">
        <f>G347</f>
        <v>5845.4</v>
      </c>
      <c r="H346" s="32"/>
    </row>
    <row r="347" spans="1:8" s="16" customFormat="1" ht="21.75" customHeight="1">
      <c r="A347" s="9"/>
      <c r="B347" s="30" t="s">
        <v>55</v>
      </c>
      <c r="C347" s="30" t="s">
        <v>98</v>
      </c>
      <c r="D347" s="33" t="s">
        <v>16</v>
      </c>
      <c r="E347" s="33" t="s">
        <v>7</v>
      </c>
      <c r="F347" s="36" t="s">
        <v>54</v>
      </c>
      <c r="G347" s="32">
        <f>8845.4-3000</f>
        <v>5845.4</v>
      </c>
      <c r="H347" s="32"/>
    </row>
    <row r="348" spans="1:8" s="16" customFormat="1" ht="48" customHeight="1">
      <c r="A348" s="9"/>
      <c r="B348" s="71" t="s">
        <v>392</v>
      </c>
      <c r="C348" s="30" t="s">
        <v>440</v>
      </c>
      <c r="D348" s="33" t="s">
        <v>16</v>
      </c>
      <c r="E348" s="73" t="s">
        <v>7</v>
      </c>
      <c r="F348" s="58"/>
      <c r="G348" s="32">
        <f>G349</f>
        <v>4300</v>
      </c>
      <c r="H348" s="32"/>
    </row>
    <row r="349" spans="1:8" s="16" customFormat="1" ht="23.25" customHeight="1">
      <c r="A349" s="9"/>
      <c r="B349" s="84" t="s">
        <v>47</v>
      </c>
      <c r="C349" s="30" t="s">
        <v>341</v>
      </c>
      <c r="D349" s="33" t="s">
        <v>16</v>
      </c>
      <c r="E349" s="33" t="s">
        <v>7</v>
      </c>
      <c r="F349" s="58">
        <v>200</v>
      </c>
      <c r="G349" s="32">
        <f>G350</f>
        <v>4300</v>
      </c>
      <c r="H349" s="32"/>
    </row>
    <row r="350" spans="1:8" s="16" customFormat="1" ht="34.5" customHeight="1">
      <c r="A350" s="9"/>
      <c r="B350" s="84" t="s">
        <v>53</v>
      </c>
      <c r="C350" s="30" t="s">
        <v>341</v>
      </c>
      <c r="D350" s="33" t="s">
        <v>16</v>
      </c>
      <c r="E350" s="33" t="s">
        <v>7</v>
      </c>
      <c r="F350" s="58">
        <v>240</v>
      </c>
      <c r="G350" s="32">
        <f>3000-150+1450</f>
        <v>4300</v>
      </c>
      <c r="H350" s="32"/>
    </row>
    <row r="351" spans="1:8" s="16" customFormat="1" ht="33" customHeight="1">
      <c r="A351" s="9"/>
      <c r="B351" s="102" t="s">
        <v>101</v>
      </c>
      <c r="C351" s="79" t="s">
        <v>334</v>
      </c>
      <c r="D351" s="73" t="s">
        <v>16</v>
      </c>
      <c r="E351" s="73" t="s">
        <v>20</v>
      </c>
      <c r="F351" s="87"/>
      <c r="G351" s="91">
        <f>G352+G355+G358+G361+G381+G364</f>
        <v>324222.8</v>
      </c>
      <c r="H351" s="91">
        <f>H352+H355+H358+H361+H381+H364</f>
        <v>284342.8</v>
      </c>
    </row>
    <row r="352" spans="1:8" s="16" customFormat="1" ht="55.5" customHeight="1">
      <c r="A352" s="9"/>
      <c r="B352" s="25" t="s">
        <v>335</v>
      </c>
      <c r="C352" s="30" t="s">
        <v>336</v>
      </c>
      <c r="D352" s="33" t="s">
        <v>16</v>
      </c>
      <c r="E352" s="33" t="s">
        <v>7</v>
      </c>
      <c r="F352" s="36"/>
      <c r="G352" s="32">
        <f>G353</f>
        <v>186026.8</v>
      </c>
      <c r="H352" s="32">
        <f>H353</f>
        <v>186026.8</v>
      </c>
    </row>
    <row r="353" spans="1:8" s="16" customFormat="1" ht="50.25" customHeight="1">
      <c r="A353" s="9"/>
      <c r="B353" s="25" t="s">
        <v>473</v>
      </c>
      <c r="C353" s="30" t="s">
        <v>336</v>
      </c>
      <c r="D353" s="33" t="s">
        <v>16</v>
      </c>
      <c r="E353" s="33" t="s">
        <v>7</v>
      </c>
      <c r="F353" s="36" t="s">
        <v>199</v>
      </c>
      <c r="G353" s="32">
        <f>G354</f>
        <v>186026.8</v>
      </c>
      <c r="H353" s="32">
        <f>H354</f>
        <v>186026.8</v>
      </c>
    </row>
    <row r="354" spans="1:8" s="16" customFormat="1" ht="119.25" customHeight="1">
      <c r="A354" s="9"/>
      <c r="B354" s="25" t="s">
        <v>474</v>
      </c>
      <c r="C354" s="30" t="s">
        <v>336</v>
      </c>
      <c r="D354" s="33" t="s">
        <v>16</v>
      </c>
      <c r="E354" s="33" t="s">
        <v>7</v>
      </c>
      <c r="F354" s="36" t="s">
        <v>475</v>
      </c>
      <c r="G354" s="32">
        <f>133000+53026.8</f>
        <v>186026.8</v>
      </c>
      <c r="H354" s="32">
        <f>133000+53026.8</f>
        <v>186026.8</v>
      </c>
    </row>
    <row r="355" spans="1:8" s="16" customFormat="1" ht="50.25" customHeight="1">
      <c r="A355" s="9"/>
      <c r="B355" s="25" t="s">
        <v>395</v>
      </c>
      <c r="C355" s="33" t="s">
        <v>396</v>
      </c>
      <c r="D355" s="33" t="s">
        <v>16</v>
      </c>
      <c r="E355" s="33" t="s">
        <v>7</v>
      </c>
      <c r="F355" s="36"/>
      <c r="G355" s="32">
        <f>G356</f>
        <v>30000</v>
      </c>
      <c r="H355" s="32">
        <f>H356</f>
        <v>30000</v>
      </c>
    </row>
    <row r="356" spans="1:8" s="16" customFormat="1" ht="53.25" customHeight="1">
      <c r="A356" s="9"/>
      <c r="B356" s="25" t="s">
        <v>473</v>
      </c>
      <c r="C356" s="33" t="s">
        <v>396</v>
      </c>
      <c r="D356" s="33" t="s">
        <v>16</v>
      </c>
      <c r="E356" s="33" t="s">
        <v>7</v>
      </c>
      <c r="F356" s="36" t="s">
        <v>199</v>
      </c>
      <c r="G356" s="32">
        <f>G357</f>
        <v>30000</v>
      </c>
      <c r="H356" s="32">
        <f>H357</f>
        <v>30000</v>
      </c>
    </row>
    <row r="357" spans="1:8" s="16" customFormat="1" ht="113.25" customHeight="1">
      <c r="A357" s="9"/>
      <c r="B357" s="25" t="s">
        <v>474</v>
      </c>
      <c r="C357" s="33" t="s">
        <v>396</v>
      </c>
      <c r="D357" s="33" t="s">
        <v>16</v>
      </c>
      <c r="E357" s="33" t="s">
        <v>7</v>
      </c>
      <c r="F357" s="36" t="s">
        <v>475</v>
      </c>
      <c r="G357" s="32">
        <f>30000</f>
        <v>30000</v>
      </c>
      <c r="H357" s="32">
        <f>30000</f>
        <v>30000</v>
      </c>
    </row>
    <row r="358" spans="1:8" s="16" customFormat="1" ht="21.75" customHeight="1">
      <c r="A358" s="9"/>
      <c r="B358" s="85" t="s">
        <v>97</v>
      </c>
      <c r="C358" s="30" t="s">
        <v>102</v>
      </c>
      <c r="D358" s="33" t="s">
        <v>16</v>
      </c>
      <c r="E358" s="33" t="s">
        <v>7</v>
      </c>
      <c r="F358" s="58"/>
      <c r="G358" s="32">
        <f>G359</f>
        <v>7000</v>
      </c>
      <c r="H358" s="32"/>
    </row>
    <row r="359" spans="1:8" s="16" customFormat="1" ht="54" customHeight="1">
      <c r="A359" s="9"/>
      <c r="B359" s="25" t="s">
        <v>473</v>
      </c>
      <c r="C359" s="30" t="s">
        <v>102</v>
      </c>
      <c r="D359" s="33" t="s">
        <v>16</v>
      </c>
      <c r="E359" s="33" t="s">
        <v>7</v>
      </c>
      <c r="F359" s="58" t="s">
        <v>199</v>
      </c>
      <c r="G359" s="32">
        <f>G360</f>
        <v>7000</v>
      </c>
      <c r="H359" s="32"/>
    </row>
    <row r="360" spans="1:8" s="16" customFormat="1" ht="114.75" customHeight="1">
      <c r="A360" s="9"/>
      <c r="B360" s="25" t="s">
        <v>474</v>
      </c>
      <c r="C360" s="30" t="s">
        <v>102</v>
      </c>
      <c r="D360" s="33" t="s">
        <v>16</v>
      </c>
      <c r="E360" s="33" t="s">
        <v>7</v>
      </c>
      <c r="F360" s="36" t="s">
        <v>475</v>
      </c>
      <c r="G360" s="32">
        <v>7000</v>
      </c>
      <c r="H360" s="32"/>
    </row>
    <row r="361" spans="1:8" s="16" customFormat="1" ht="35.25" customHeight="1">
      <c r="A361" s="9"/>
      <c r="B361" s="25" t="s">
        <v>388</v>
      </c>
      <c r="C361" s="33" t="s">
        <v>389</v>
      </c>
      <c r="D361" s="33" t="s">
        <v>16</v>
      </c>
      <c r="E361" s="33" t="s">
        <v>7</v>
      </c>
      <c r="F361" s="58"/>
      <c r="G361" s="32">
        <f>G362</f>
        <v>30000</v>
      </c>
      <c r="H361" s="32"/>
    </row>
    <row r="362" spans="1:8" s="16" customFormat="1" ht="52.5" customHeight="1">
      <c r="A362" s="9"/>
      <c r="B362" s="25" t="s">
        <v>473</v>
      </c>
      <c r="C362" s="33" t="s">
        <v>389</v>
      </c>
      <c r="D362" s="33" t="s">
        <v>16</v>
      </c>
      <c r="E362" s="33" t="s">
        <v>7</v>
      </c>
      <c r="F362" s="58" t="s">
        <v>199</v>
      </c>
      <c r="G362" s="32">
        <f>G363</f>
        <v>30000</v>
      </c>
      <c r="H362" s="32"/>
    </row>
    <row r="363" spans="1:8" s="16" customFormat="1" ht="116.25" customHeight="1">
      <c r="A363" s="9"/>
      <c r="B363" s="25" t="s">
        <v>474</v>
      </c>
      <c r="C363" s="33" t="s">
        <v>389</v>
      </c>
      <c r="D363" s="33" t="s">
        <v>16</v>
      </c>
      <c r="E363" s="33" t="s">
        <v>7</v>
      </c>
      <c r="F363" s="36" t="s">
        <v>475</v>
      </c>
      <c r="G363" s="32">
        <f>30000</f>
        <v>30000</v>
      </c>
      <c r="H363" s="32"/>
    </row>
    <row r="364" spans="1:8" s="16" customFormat="1" ht="21" customHeight="1">
      <c r="A364" s="9"/>
      <c r="B364" s="29" t="s">
        <v>480</v>
      </c>
      <c r="C364" s="30" t="s">
        <v>103</v>
      </c>
      <c r="D364" s="33" t="s">
        <v>16</v>
      </c>
      <c r="E364" s="33" t="s">
        <v>36</v>
      </c>
      <c r="F364" s="30"/>
      <c r="G364" s="32">
        <f>G365+G373+G370+G378</f>
        <v>28800</v>
      </c>
      <c r="H364" s="32">
        <f>H365+H373+H370+H378</f>
        <v>25920</v>
      </c>
    </row>
    <row r="365" spans="1:8" s="16" customFormat="1" ht="31.5" customHeight="1">
      <c r="A365" s="9"/>
      <c r="B365" s="29" t="s">
        <v>403</v>
      </c>
      <c r="C365" s="30" t="s">
        <v>397</v>
      </c>
      <c r="D365" s="33" t="s">
        <v>16</v>
      </c>
      <c r="E365" s="33" t="s">
        <v>36</v>
      </c>
      <c r="F365" s="30"/>
      <c r="G365" s="32">
        <f>G366+G368</f>
        <v>15336</v>
      </c>
      <c r="H365" s="32">
        <f>H366+H368</f>
        <v>15336</v>
      </c>
    </row>
    <row r="366" spans="1:8" s="16" customFormat="1" ht="71.25" customHeight="1">
      <c r="A366" s="9"/>
      <c r="B366" s="29" t="s">
        <v>481</v>
      </c>
      <c r="C366" s="30" t="s">
        <v>397</v>
      </c>
      <c r="D366" s="33" t="s">
        <v>16</v>
      </c>
      <c r="E366" s="33" t="s">
        <v>36</v>
      </c>
      <c r="F366" s="30" t="s">
        <v>312</v>
      </c>
      <c r="G366" s="32">
        <f>G367</f>
        <v>5112</v>
      </c>
      <c r="H366" s="32">
        <f>H367</f>
        <v>5112</v>
      </c>
    </row>
    <row r="367" spans="1:8" s="16" customFormat="1" ht="18" customHeight="1">
      <c r="A367" s="9"/>
      <c r="B367" s="29" t="s">
        <v>409</v>
      </c>
      <c r="C367" s="30" t="s">
        <v>397</v>
      </c>
      <c r="D367" s="33" t="s">
        <v>16</v>
      </c>
      <c r="E367" s="33" t="s">
        <v>36</v>
      </c>
      <c r="F367" s="30" t="s">
        <v>314</v>
      </c>
      <c r="G367" s="32">
        <v>5112</v>
      </c>
      <c r="H367" s="32">
        <v>5112</v>
      </c>
    </row>
    <row r="368" spans="1:8" s="16" customFormat="1" ht="34.5" customHeight="1">
      <c r="A368" s="9"/>
      <c r="B368" s="29" t="s">
        <v>45</v>
      </c>
      <c r="C368" s="30" t="s">
        <v>397</v>
      </c>
      <c r="D368" s="33" t="s">
        <v>16</v>
      </c>
      <c r="E368" s="33" t="s">
        <v>36</v>
      </c>
      <c r="F368" s="30" t="s">
        <v>44</v>
      </c>
      <c r="G368" s="32">
        <f>G369</f>
        <v>10224</v>
      </c>
      <c r="H368" s="32">
        <f>H369</f>
        <v>10224</v>
      </c>
    </row>
    <row r="369" spans="1:8" s="16" customFormat="1" ht="21" customHeight="1">
      <c r="A369" s="9"/>
      <c r="B369" s="29" t="s">
        <v>55</v>
      </c>
      <c r="C369" s="30" t="s">
        <v>397</v>
      </c>
      <c r="D369" s="33" t="s">
        <v>16</v>
      </c>
      <c r="E369" s="33" t="s">
        <v>36</v>
      </c>
      <c r="F369" s="30" t="s">
        <v>54</v>
      </c>
      <c r="G369" s="32">
        <f>15336-5112</f>
        <v>10224</v>
      </c>
      <c r="H369" s="32">
        <f>15336-5112</f>
        <v>10224</v>
      </c>
    </row>
    <row r="370" spans="1:8" s="16" customFormat="1" ht="54.75" customHeight="1">
      <c r="A370" s="9"/>
      <c r="B370" s="126" t="s">
        <v>410</v>
      </c>
      <c r="C370" s="30" t="s">
        <v>411</v>
      </c>
      <c r="D370" s="30" t="s">
        <v>16</v>
      </c>
      <c r="E370" s="33" t="s">
        <v>36</v>
      </c>
      <c r="F370" s="32"/>
      <c r="G370" s="32">
        <f>G371</f>
        <v>1704</v>
      </c>
      <c r="H370" s="32"/>
    </row>
    <row r="371" spans="1:8" s="16" customFormat="1" ht="34.5" customHeight="1">
      <c r="A371" s="9"/>
      <c r="B371" s="123" t="s">
        <v>45</v>
      </c>
      <c r="C371" s="30" t="s">
        <v>411</v>
      </c>
      <c r="D371" s="30" t="s">
        <v>16</v>
      </c>
      <c r="E371" s="33" t="s">
        <v>36</v>
      </c>
      <c r="F371" s="30" t="s">
        <v>44</v>
      </c>
      <c r="G371" s="32">
        <f>G372</f>
        <v>1704</v>
      </c>
      <c r="H371" s="32"/>
    </row>
    <row r="372" spans="1:8" s="16" customFormat="1" ht="21" customHeight="1">
      <c r="A372" s="9"/>
      <c r="B372" s="125" t="s">
        <v>55</v>
      </c>
      <c r="C372" s="69" t="s">
        <v>411</v>
      </c>
      <c r="D372" s="69" t="s">
        <v>16</v>
      </c>
      <c r="E372" s="33" t="s">
        <v>36</v>
      </c>
      <c r="F372" s="69" t="s">
        <v>54</v>
      </c>
      <c r="G372" s="32">
        <v>1704</v>
      </c>
      <c r="H372" s="32"/>
    </row>
    <row r="373" spans="1:8" s="16" customFormat="1" ht="53.25" customHeight="1">
      <c r="A373" s="9"/>
      <c r="B373" s="29" t="s">
        <v>404</v>
      </c>
      <c r="C373" s="30" t="s">
        <v>398</v>
      </c>
      <c r="D373" s="33" t="s">
        <v>16</v>
      </c>
      <c r="E373" s="33" t="s">
        <v>36</v>
      </c>
      <c r="F373" s="30"/>
      <c r="G373" s="32">
        <f>G374+G376</f>
        <v>10584</v>
      </c>
      <c r="H373" s="32">
        <f>H374+H376</f>
        <v>10584</v>
      </c>
    </row>
    <row r="374" spans="1:8" s="16" customFormat="1" ht="66.75" customHeight="1">
      <c r="A374" s="9"/>
      <c r="B374" s="29" t="s">
        <v>482</v>
      </c>
      <c r="C374" s="30" t="s">
        <v>398</v>
      </c>
      <c r="D374" s="33" t="s">
        <v>16</v>
      </c>
      <c r="E374" s="33" t="s">
        <v>36</v>
      </c>
      <c r="F374" s="30" t="s">
        <v>312</v>
      </c>
      <c r="G374" s="32">
        <f>G375</f>
        <v>3528</v>
      </c>
      <c r="H374" s="32">
        <f>H375</f>
        <v>3528</v>
      </c>
    </row>
    <row r="375" spans="1:8" s="16" customFormat="1" ht="29.25" customHeight="1">
      <c r="A375" s="9"/>
      <c r="B375" s="29" t="s">
        <v>409</v>
      </c>
      <c r="C375" s="30" t="s">
        <v>398</v>
      </c>
      <c r="D375" s="33" t="s">
        <v>16</v>
      </c>
      <c r="E375" s="33" t="s">
        <v>36</v>
      </c>
      <c r="F375" s="30" t="s">
        <v>314</v>
      </c>
      <c r="G375" s="32">
        <v>3528</v>
      </c>
      <c r="H375" s="32">
        <v>3528</v>
      </c>
    </row>
    <row r="376" spans="1:8" s="16" customFormat="1" ht="39" customHeight="1">
      <c r="A376" s="9"/>
      <c r="B376" s="29" t="s">
        <v>45</v>
      </c>
      <c r="C376" s="30" t="s">
        <v>398</v>
      </c>
      <c r="D376" s="33" t="s">
        <v>16</v>
      </c>
      <c r="E376" s="33" t="s">
        <v>36</v>
      </c>
      <c r="F376" s="30" t="s">
        <v>44</v>
      </c>
      <c r="G376" s="32">
        <f>G377</f>
        <v>7056</v>
      </c>
      <c r="H376" s="32">
        <f>H377</f>
        <v>7056</v>
      </c>
    </row>
    <row r="377" spans="1:8" s="16" customFormat="1" ht="22.5" customHeight="1">
      <c r="A377" s="9"/>
      <c r="B377" s="29" t="s">
        <v>55</v>
      </c>
      <c r="C377" s="30" t="s">
        <v>398</v>
      </c>
      <c r="D377" s="33" t="s">
        <v>16</v>
      </c>
      <c r="E377" s="33" t="s">
        <v>36</v>
      </c>
      <c r="F377" s="30" t="s">
        <v>54</v>
      </c>
      <c r="G377" s="32">
        <f>10584-3528</f>
        <v>7056</v>
      </c>
      <c r="H377" s="32">
        <f>10584-3528</f>
        <v>7056</v>
      </c>
    </row>
    <row r="378" spans="1:8" s="16" customFormat="1" ht="55.5" customHeight="1">
      <c r="A378" s="9"/>
      <c r="B378" s="29" t="s">
        <v>412</v>
      </c>
      <c r="C378" s="69" t="s">
        <v>413</v>
      </c>
      <c r="D378" s="69" t="s">
        <v>16</v>
      </c>
      <c r="E378" s="33" t="s">
        <v>36</v>
      </c>
      <c r="F378" s="32"/>
      <c r="G378" s="32">
        <f>G379</f>
        <v>1176</v>
      </c>
      <c r="H378" s="32"/>
    </row>
    <row r="379" spans="1:8" s="16" customFormat="1" ht="42" customHeight="1">
      <c r="A379" s="9"/>
      <c r="B379" s="29" t="s">
        <v>45</v>
      </c>
      <c r="C379" s="69" t="s">
        <v>413</v>
      </c>
      <c r="D379" s="69" t="s">
        <v>16</v>
      </c>
      <c r="E379" s="33" t="s">
        <v>36</v>
      </c>
      <c r="F379" s="69" t="s">
        <v>44</v>
      </c>
      <c r="G379" s="32">
        <f>G380</f>
        <v>1176</v>
      </c>
      <c r="H379" s="32"/>
    </row>
    <row r="380" spans="1:8" s="16" customFormat="1" ht="22.5" customHeight="1">
      <c r="A380" s="9"/>
      <c r="B380" s="125" t="s">
        <v>55</v>
      </c>
      <c r="C380" s="69" t="s">
        <v>413</v>
      </c>
      <c r="D380" s="69" t="s">
        <v>16</v>
      </c>
      <c r="E380" s="33" t="s">
        <v>36</v>
      </c>
      <c r="F380" s="69" t="s">
        <v>54</v>
      </c>
      <c r="G380" s="32">
        <v>1176</v>
      </c>
      <c r="H380" s="32"/>
    </row>
    <row r="381" spans="1:8" s="16" customFormat="1" ht="24" customHeight="1">
      <c r="A381" s="9"/>
      <c r="B381" s="25" t="s">
        <v>427</v>
      </c>
      <c r="C381" s="33" t="s">
        <v>477</v>
      </c>
      <c r="D381" s="33" t="s">
        <v>37</v>
      </c>
      <c r="E381" s="33" t="s">
        <v>8</v>
      </c>
      <c r="F381" s="36"/>
      <c r="G381" s="32">
        <f>G382</f>
        <v>42396</v>
      </c>
      <c r="H381" s="32">
        <f>H382</f>
        <v>42396</v>
      </c>
    </row>
    <row r="382" spans="1:8" s="16" customFormat="1" ht="99.75" customHeight="1">
      <c r="A382" s="9"/>
      <c r="B382" s="25" t="s">
        <v>483</v>
      </c>
      <c r="C382" s="33" t="s">
        <v>477</v>
      </c>
      <c r="D382" s="33" t="s">
        <v>37</v>
      </c>
      <c r="E382" s="33" t="s">
        <v>8</v>
      </c>
      <c r="F382" s="36"/>
      <c r="G382" s="32">
        <f>G383</f>
        <v>42396</v>
      </c>
      <c r="H382" s="32">
        <f>G382</f>
        <v>42396</v>
      </c>
    </row>
    <row r="383" spans="1:8" s="16" customFormat="1" ht="24" customHeight="1">
      <c r="A383" s="9"/>
      <c r="B383" s="25" t="s">
        <v>320</v>
      </c>
      <c r="C383" s="33" t="s">
        <v>477</v>
      </c>
      <c r="D383" s="33" t="s">
        <v>37</v>
      </c>
      <c r="E383" s="33" t="s">
        <v>8</v>
      </c>
      <c r="F383" s="36" t="s">
        <v>312</v>
      </c>
      <c r="G383" s="32">
        <f>G384</f>
        <v>42396</v>
      </c>
      <c r="H383" s="32">
        <f>H384</f>
        <v>42396</v>
      </c>
    </row>
    <row r="384" spans="1:8" s="16" customFormat="1" ht="21" customHeight="1">
      <c r="A384" s="9"/>
      <c r="B384" s="25" t="s">
        <v>409</v>
      </c>
      <c r="C384" s="33" t="s">
        <v>477</v>
      </c>
      <c r="D384" s="33" t="s">
        <v>37</v>
      </c>
      <c r="E384" s="33" t="s">
        <v>8</v>
      </c>
      <c r="F384" s="36" t="s">
        <v>314</v>
      </c>
      <c r="G384" s="32">
        <v>42396</v>
      </c>
      <c r="H384" s="32">
        <f>G384</f>
        <v>42396</v>
      </c>
    </row>
    <row r="385" spans="1:8" s="16" customFormat="1" ht="25.5" customHeight="1">
      <c r="A385" s="9"/>
      <c r="B385" s="102" t="s">
        <v>79</v>
      </c>
      <c r="C385" s="87" t="s">
        <v>222</v>
      </c>
      <c r="D385" s="73" t="s">
        <v>16</v>
      </c>
      <c r="E385" s="33" t="s">
        <v>12</v>
      </c>
      <c r="F385" s="87"/>
      <c r="G385" s="91">
        <f>G386</f>
        <v>8449.3</v>
      </c>
      <c r="H385" s="32"/>
    </row>
    <row r="386" spans="1:8" s="16" customFormat="1" ht="20.25" customHeight="1">
      <c r="A386" s="50"/>
      <c r="B386" s="49" t="s">
        <v>81</v>
      </c>
      <c r="C386" s="36" t="s">
        <v>441</v>
      </c>
      <c r="D386" s="65" t="s">
        <v>16</v>
      </c>
      <c r="E386" s="33" t="s">
        <v>12</v>
      </c>
      <c r="F386" s="68"/>
      <c r="G386" s="66">
        <f>G387+G390+G393</f>
        <v>8449.3</v>
      </c>
      <c r="H386" s="67"/>
    </row>
    <row r="387" spans="1:8" s="16" customFormat="1" ht="23.25" customHeight="1">
      <c r="A387" s="9"/>
      <c r="B387" s="29" t="s">
        <v>82</v>
      </c>
      <c r="C387" s="30" t="s">
        <v>223</v>
      </c>
      <c r="D387" s="33" t="s">
        <v>16</v>
      </c>
      <c r="E387" s="33" t="s">
        <v>12</v>
      </c>
      <c r="F387" s="36"/>
      <c r="G387" s="32">
        <f>G388</f>
        <v>1055.4</v>
      </c>
      <c r="H387" s="32"/>
    </row>
    <row r="388" spans="1:8" s="16" customFormat="1" ht="83.25" customHeight="1">
      <c r="A388" s="50"/>
      <c r="B388" s="83" t="s">
        <v>58</v>
      </c>
      <c r="C388" s="30" t="s">
        <v>223</v>
      </c>
      <c r="D388" s="65" t="s">
        <v>16</v>
      </c>
      <c r="E388" s="33" t="s">
        <v>12</v>
      </c>
      <c r="F388" s="68" t="s">
        <v>56</v>
      </c>
      <c r="G388" s="66">
        <f>G389</f>
        <v>1055.4</v>
      </c>
      <c r="H388" s="67"/>
    </row>
    <row r="389" spans="1:8" s="16" customFormat="1" ht="24" customHeight="1">
      <c r="A389" s="9"/>
      <c r="B389" s="25" t="s">
        <v>59</v>
      </c>
      <c r="C389" s="30" t="s">
        <v>223</v>
      </c>
      <c r="D389" s="33" t="s">
        <v>16</v>
      </c>
      <c r="E389" s="33" t="s">
        <v>12</v>
      </c>
      <c r="F389" s="36" t="s">
        <v>57</v>
      </c>
      <c r="G389" s="32">
        <v>1055.4</v>
      </c>
      <c r="H389" s="32"/>
    </row>
    <row r="390" spans="1:8" s="16" customFormat="1" ht="18.75" customHeight="1">
      <c r="A390" s="9"/>
      <c r="B390" s="29" t="s">
        <v>84</v>
      </c>
      <c r="C390" s="36" t="s">
        <v>224</v>
      </c>
      <c r="D390" s="33" t="s">
        <v>16</v>
      </c>
      <c r="E390" s="33" t="s">
        <v>12</v>
      </c>
      <c r="F390" s="36"/>
      <c r="G390" s="32">
        <f>G391</f>
        <v>7105.6</v>
      </c>
      <c r="H390" s="32"/>
    </row>
    <row r="391" spans="1:8" s="16" customFormat="1" ht="79.5" customHeight="1">
      <c r="A391" s="50"/>
      <c r="B391" s="83" t="s">
        <v>58</v>
      </c>
      <c r="C391" s="36" t="s">
        <v>224</v>
      </c>
      <c r="D391" s="65" t="s">
        <v>16</v>
      </c>
      <c r="E391" s="33" t="s">
        <v>12</v>
      </c>
      <c r="F391" s="36" t="s">
        <v>56</v>
      </c>
      <c r="G391" s="66">
        <f>G392</f>
        <v>7105.6</v>
      </c>
      <c r="H391" s="67"/>
    </row>
    <row r="392" spans="1:8" s="16" customFormat="1" ht="21.75" customHeight="1">
      <c r="A392" s="50"/>
      <c r="B392" s="83" t="s">
        <v>59</v>
      </c>
      <c r="C392" s="36" t="s">
        <v>224</v>
      </c>
      <c r="D392" s="65" t="s">
        <v>16</v>
      </c>
      <c r="E392" s="33" t="s">
        <v>12</v>
      </c>
      <c r="F392" s="36" t="s">
        <v>57</v>
      </c>
      <c r="G392" s="66">
        <v>7105.6</v>
      </c>
      <c r="H392" s="67"/>
    </row>
    <row r="393" spans="1:8" s="16" customFormat="1" ht="33.75" customHeight="1">
      <c r="A393" s="9"/>
      <c r="B393" s="29" t="s">
        <v>86</v>
      </c>
      <c r="C393" s="36" t="s">
        <v>225</v>
      </c>
      <c r="D393" s="33" t="s">
        <v>16</v>
      </c>
      <c r="E393" s="33" t="s">
        <v>12</v>
      </c>
      <c r="F393" s="36"/>
      <c r="G393" s="32">
        <f>G394+G396+G398</f>
        <v>288.3</v>
      </c>
      <c r="H393" s="32"/>
    </row>
    <row r="394" spans="1:8" s="16" customFormat="1" ht="77.25" customHeight="1">
      <c r="A394" s="50"/>
      <c r="B394" s="83" t="s">
        <v>58</v>
      </c>
      <c r="C394" s="36" t="s">
        <v>225</v>
      </c>
      <c r="D394" s="65" t="s">
        <v>16</v>
      </c>
      <c r="E394" s="33" t="s">
        <v>12</v>
      </c>
      <c r="F394" s="36" t="s">
        <v>56</v>
      </c>
      <c r="G394" s="66">
        <f>G395</f>
        <v>12</v>
      </c>
      <c r="H394" s="67"/>
    </row>
    <row r="395" spans="1:8" s="16" customFormat="1" ht="24" customHeight="1">
      <c r="A395" s="50"/>
      <c r="B395" s="83" t="s">
        <v>59</v>
      </c>
      <c r="C395" s="36" t="s">
        <v>225</v>
      </c>
      <c r="D395" s="65" t="s">
        <v>16</v>
      </c>
      <c r="E395" s="33" t="s">
        <v>12</v>
      </c>
      <c r="F395" s="36" t="s">
        <v>57</v>
      </c>
      <c r="G395" s="66">
        <f>15-3</f>
        <v>12</v>
      </c>
      <c r="H395" s="67"/>
    </row>
    <row r="396" spans="1:8" s="16" customFormat="1" ht="23.25" customHeight="1">
      <c r="A396" s="9"/>
      <c r="B396" s="29" t="s">
        <v>47</v>
      </c>
      <c r="C396" s="36" t="s">
        <v>225</v>
      </c>
      <c r="D396" s="33" t="s">
        <v>16</v>
      </c>
      <c r="E396" s="33" t="s">
        <v>12</v>
      </c>
      <c r="F396" s="36" t="s">
        <v>46</v>
      </c>
      <c r="G396" s="32">
        <f>G397</f>
        <v>270.3</v>
      </c>
      <c r="H396" s="32"/>
    </row>
    <row r="397" spans="1:8" s="16" customFormat="1" ht="35.25" customHeight="1">
      <c r="A397" s="9"/>
      <c r="B397" s="29" t="s">
        <v>53</v>
      </c>
      <c r="C397" s="36" t="s">
        <v>225</v>
      </c>
      <c r="D397" s="33" t="s">
        <v>16</v>
      </c>
      <c r="E397" s="33" t="s">
        <v>12</v>
      </c>
      <c r="F397" s="36" t="s">
        <v>52</v>
      </c>
      <c r="G397" s="32">
        <f>381.3-1-110</f>
        <v>270.3</v>
      </c>
      <c r="H397" s="32"/>
    </row>
    <row r="398" spans="1:8" s="16" customFormat="1" ht="19.5" customHeight="1">
      <c r="A398" s="9"/>
      <c r="B398" s="29" t="s">
        <v>88</v>
      </c>
      <c r="C398" s="36" t="s">
        <v>225</v>
      </c>
      <c r="D398" s="33" t="s">
        <v>16</v>
      </c>
      <c r="E398" s="33" t="s">
        <v>12</v>
      </c>
      <c r="F398" s="36" t="s">
        <v>89</v>
      </c>
      <c r="G398" s="32">
        <f>G399</f>
        <v>6</v>
      </c>
      <c r="H398" s="32"/>
    </row>
    <row r="399" spans="1:8" s="16" customFormat="1" ht="19.5" customHeight="1">
      <c r="A399" s="9"/>
      <c r="B399" s="29" t="s">
        <v>90</v>
      </c>
      <c r="C399" s="36" t="s">
        <v>225</v>
      </c>
      <c r="D399" s="33" t="s">
        <v>16</v>
      </c>
      <c r="E399" s="33" t="s">
        <v>12</v>
      </c>
      <c r="F399" s="36" t="s">
        <v>91</v>
      </c>
      <c r="G399" s="32">
        <f>2+1+3</f>
        <v>6</v>
      </c>
      <c r="H399" s="32"/>
    </row>
    <row r="400" spans="1:8" s="16" customFormat="1" ht="117" customHeight="1">
      <c r="A400" s="9">
        <v>5</v>
      </c>
      <c r="B400" s="54" t="s">
        <v>255</v>
      </c>
      <c r="C400" s="10" t="s">
        <v>442</v>
      </c>
      <c r="D400" s="124"/>
      <c r="E400" s="124"/>
      <c r="F400" s="10"/>
      <c r="G400" s="80">
        <f>G407+G401+G404</f>
        <v>9252</v>
      </c>
      <c r="H400" s="80">
        <f>H407+H401+H404</f>
        <v>4517.2</v>
      </c>
    </row>
    <row r="401" spans="1:8" s="16" customFormat="1" ht="21.75" customHeight="1">
      <c r="A401" s="9"/>
      <c r="B401" s="85" t="s">
        <v>272</v>
      </c>
      <c r="C401" s="36" t="s">
        <v>442</v>
      </c>
      <c r="D401" s="37" t="s">
        <v>7</v>
      </c>
      <c r="E401" s="37" t="s">
        <v>211</v>
      </c>
      <c r="F401" s="10"/>
      <c r="G401" s="52">
        <f>G402</f>
        <v>200</v>
      </c>
      <c r="H401" s="34"/>
    </row>
    <row r="402" spans="1:8" s="16" customFormat="1" ht="22.5" customHeight="1">
      <c r="A402" s="9"/>
      <c r="B402" s="85" t="s">
        <v>47</v>
      </c>
      <c r="C402" s="36" t="s">
        <v>104</v>
      </c>
      <c r="D402" s="37" t="s">
        <v>7</v>
      </c>
      <c r="E402" s="37" t="s">
        <v>211</v>
      </c>
      <c r="F402" s="36" t="s">
        <v>46</v>
      </c>
      <c r="G402" s="52">
        <f>G403</f>
        <v>200</v>
      </c>
      <c r="H402" s="34"/>
    </row>
    <row r="403" spans="1:8" s="16" customFormat="1" ht="33" customHeight="1">
      <c r="A403" s="9"/>
      <c r="B403" s="29" t="s">
        <v>53</v>
      </c>
      <c r="C403" s="36" t="s">
        <v>104</v>
      </c>
      <c r="D403" s="37" t="s">
        <v>7</v>
      </c>
      <c r="E403" s="37" t="s">
        <v>211</v>
      </c>
      <c r="F403" s="36" t="s">
        <v>52</v>
      </c>
      <c r="G403" s="52">
        <f>200</f>
        <v>200</v>
      </c>
      <c r="H403" s="34"/>
    </row>
    <row r="404" spans="1:8" s="16" customFormat="1" ht="50.25" customHeight="1">
      <c r="A404" s="9"/>
      <c r="B404" s="29" t="s">
        <v>273</v>
      </c>
      <c r="C404" s="36" t="s">
        <v>104</v>
      </c>
      <c r="D404" s="37" t="s">
        <v>8</v>
      </c>
      <c r="E404" s="37" t="s">
        <v>6</v>
      </c>
      <c r="F404" s="36"/>
      <c r="G404" s="52">
        <f>G405</f>
        <v>500</v>
      </c>
      <c r="H404" s="34"/>
    </row>
    <row r="405" spans="1:8" s="16" customFormat="1" ht="22.5" customHeight="1">
      <c r="A405" s="9"/>
      <c r="B405" s="29" t="s">
        <v>47</v>
      </c>
      <c r="C405" s="36" t="s">
        <v>104</v>
      </c>
      <c r="D405" s="37" t="s">
        <v>8</v>
      </c>
      <c r="E405" s="37" t="s">
        <v>6</v>
      </c>
      <c r="F405" s="36" t="s">
        <v>46</v>
      </c>
      <c r="G405" s="52">
        <f>G406</f>
        <v>500</v>
      </c>
      <c r="H405" s="34"/>
    </row>
    <row r="406" spans="1:8" s="16" customFormat="1" ht="33" customHeight="1">
      <c r="A406" s="9"/>
      <c r="B406" s="29" t="s">
        <v>53</v>
      </c>
      <c r="C406" s="36" t="s">
        <v>104</v>
      </c>
      <c r="D406" s="37" t="s">
        <v>8</v>
      </c>
      <c r="E406" s="37" t="s">
        <v>6</v>
      </c>
      <c r="F406" s="36" t="s">
        <v>52</v>
      </c>
      <c r="G406" s="52">
        <v>500</v>
      </c>
      <c r="H406" s="34"/>
    </row>
    <row r="407" spans="1:8" s="16" customFormat="1" ht="22.5" customHeight="1">
      <c r="A407" s="20"/>
      <c r="B407" s="23" t="s">
        <v>34</v>
      </c>
      <c r="C407" s="36" t="s">
        <v>442</v>
      </c>
      <c r="D407" s="43" t="s">
        <v>15</v>
      </c>
      <c r="E407" s="24" t="s">
        <v>20</v>
      </c>
      <c r="F407" s="42"/>
      <c r="G407" s="47">
        <f>G408</f>
        <v>8552</v>
      </c>
      <c r="H407" s="122">
        <f>H408</f>
        <v>4517.2</v>
      </c>
    </row>
    <row r="408" spans="1:8" s="16" customFormat="1" ht="21.75" customHeight="1">
      <c r="A408" s="9"/>
      <c r="B408" s="44" t="s">
        <v>35</v>
      </c>
      <c r="C408" s="36" t="s">
        <v>442</v>
      </c>
      <c r="D408" s="46" t="s">
        <v>15</v>
      </c>
      <c r="E408" s="37" t="s">
        <v>8</v>
      </c>
      <c r="F408" s="45"/>
      <c r="G408" s="48">
        <f>G409+G411+G414</f>
        <v>8552</v>
      </c>
      <c r="H408" s="48">
        <f>H409+H411+H414</f>
        <v>4517.2</v>
      </c>
    </row>
    <row r="409" spans="1:8" s="16" customFormat="1" ht="21" customHeight="1">
      <c r="A409" s="20"/>
      <c r="B409" s="105" t="s">
        <v>50</v>
      </c>
      <c r="C409" s="58" t="s">
        <v>104</v>
      </c>
      <c r="D409" s="63" t="s">
        <v>15</v>
      </c>
      <c r="E409" s="63" t="s">
        <v>8</v>
      </c>
      <c r="F409" s="58" t="s">
        <v>48</v>
      </c>
      <c r="G409" s="64">
        <f>G410</f>
        <v>4034.8</v>
      </c>
      <c r="H409" s="106"/>
    </row>
    <row r="410" spans="1:8" s="16" customFormat="1" ht="34.5" customHeight="1">
      <c r="A410" s="9"/>
      <c r="B410" s="25" t="s">
        <v>51</v>
      </c>
      <c r="C410" s="36" t="s">
        <v>104</v>
      </c>
      <c r="D410" s="37" t="s">
        <v>15</v>
      </c>
      <c r="E410" s="37" t="s">
        <v>8</v>
      </c>
      <c r="F410" s="36" t="s">
        <v>49</v>
      </c>
      <c r="G410" s="52">
        <v>4034.8</v>
      </c>
      <c r="H410" s="34"/>
    </row>
    <row r="411" spans="1:8" s="16" customFormat="1" ht="64.5" customHeight="1">
      <c r="A411" s="9"/>
      <c r="B411" s="25" t="s">
        <v>421</v>
      </c>
      <c r="C411" s="36" t="s">
        <v>422</v>
      </c>
      <c r="D411" s="37" t="s">
        <v>15</v>
      </c>
      <c r="E411" s="37" t="s">
        <v>8</v>
      </c>
      <c r="F411" s="36"/>
      <c r="G411" s="52">
        <f>G412</f>
        <v>3162</v>
      </c>
      <c r="H411" s="52">
        <f>H412</f>
        <v>3162</v>
      </c>
    </row>
    <row r="412" spans="1:8" s="16" customFormat="1" ht="24.75" customHeight="1">
      <c r="A412" s="9"/>
      <c r="B412" s="25" t="s">
        <v>50</v>
      </c>
      <c r="C412" s="36" t="s">
        <v>422</v>
      </c>
      <c r="D412" s="37" t="s">
        <v>15</v>
      </c>
      <c r="E412" s="37" t="s">
        <v>8</v>
      </c>
      <c r="F412" s="36" t="s">
        <v>48</v>
      </c>
      <c r="G412" s="52">
        <f>G413</f>
        <v>3162</v>
      </c>
      <c r="H412" s="52">
        <f>H413</f>
        <v>3162</v>
      </c>
    </row>
    <row r="413" spans="1:8" s="16" customFormat="1" ht="38.25" customHeight="1">
      <c r="A413" s="9"/>
      <c r="B413" s="25" t="s">
        <v>51</v>
      </c>
      <c r="C413" s="36" t="s">
        <v>422</v>
      </c>
      <c r="D413" s="37" t="s">
        <v>15</v>
      </c>
      <c r="E413" s="37" t="s">
        <v>8</v>
      </c>
      <c r="F413" s="36" t="s">
        <v>49</v>
      </c>
      <c r="G413" s="52">
        <v>3162</v>
      </c>
      <c r="H413" s="52">
        <v>3162</v>
      </c>
    </row>
    <row r="414" spans="1:8" s="16" customFormat="1" ht="66" customHeight="1">
      <c r="A414" s="9"/>
      <c r="B414" s="25" t="s">
        <v>423</v>
      </c>
      <c r="C414" s="36" t="s">
        <v>424</v>
      </c>
      <c r="D414" s="37" t="s">
        <v>15</v>
      </c>
      <c r="E414" s="37" t="s">
        <v>8</v>
      </c>
      <c r="F414" s="36"/>
      <c r="G414" s="52">
        <f>G415</f>
        <v>1355.2</v>
      </c>
      <c r="H414" s="52">
        <f>H415</f>
        <v>1355.2</v>
      </c>
    </row>
    <row r="415" spans="1:8" s="16" customFormat="1" ht="23.25" customHeight="1">
      <c r="A415" s="9"/>
      <c r="B415" s="25" t="s">
        <v>50</v>
      </c>
      <c r="C415" s="36" t="s">
        <v>424</v>
      </c>
      <c r="D415" s="37" t="s">
        <v>15</v>
      </c>
      <c r="E415" s="37" t="s">
        <v>8</v>
      </c>
      <c r="F415" s="36" t="s">
        <v>48</v>
      </c>
      <c r="G415" s="52">
        <f>G416</f>
        <v>1355.2</v>
      </c>
      <c r="H415" s="52">
        <f>H416</f>
        <v>1355.2</v>
      </c>
    </row>
    <row r="416" spans="1:8" s="16" customFormat="1" ht="34.5" customHeight="1">
      <c r="A416" s="9"/>
      <c r="B416" s="25" t="s">
        <v>51</v>
      </c>
      <c r="C416" s="36" t="s">
        <v>424</v>
      </c>
      <c r="D416" s="37" t="s">
        <v>15</v>
      </c>
      <c r="E416" s="37" t="s">
        <v>8</v>
      </c>
      <c r="F416" s="36" t="s">
        <v>49</v>
      </c>
      <c r="G416" s="52">
        <v>1355.2</v>
      </c>
      <c r="H416" s="52">
        <v>1355.2</v>
      </c>
    </row>
    <row r="417" spans="1:8" s="16" customFormat="1" ht="72" customHeight="1">
      <c r="A417" s="26">
        <v>6</v>
      </c>
      <c r="B417" s="54" t="s">
        <v>256</v>
      </c>
      <c r="C417" s="75" t="s">
        <v>443</v>
      </c>
      <c r="D417" s="31"/>
      <c r="E417" s="31"/>
      <c r="F417" s="30"/>
      <c r="G417" s="74">
        <f>G418</f>
        <v>1300</v>
      </c>
      <c r="H417" s="28">
        <f>H418</f>
        <v>0</v>
      </c>
    </row>
    <row r="418" spans="1:8" s="16" customFormat="1" ht="19.5" customHeight="1">
      <c r="A418" s="25"/>
      <c r="B418" s="29" t="s">
        <v>23</v>
      </c>
      <c r="C418" s="30" t="s">
        <v>443</v>
      </c>
      <c r="D418" s="33" t="s">
        <v>17</v>
      </c>
      <c r="E418" s="33" t="s">
        <v>20</v>
      </c>
      <c r="F418" s="30"/>
      <c r="G418" s="32">
        <f>G419</f>
        <v>1300</v>
      </c>
      <c r="H418" s="34"/>
    </row>
    <row r="419" spans="1:8" s="16" customFormat="1" ht="21" customHeight="1">
      <c r="A419" s="25"/>
      <c r="B419" s="29" t="s">
        <v>24</v>
      </c>
      <c r="C419" s="30" t="s">
        <v>443</v>
      </c>
      <c r="D419" s="33" t="s">
        <v>17</v>
      </c>
      <c r="E419" s="33" t="s">
        <v>12</v>
      </c>
      <c r="F419" s="30"/>
      <c r="G419" s="32">
        <f>G420+G422</f>
        <v>1300</v>
      </c>
      <c r="H419" s="34"/>
    </row>
    <row r="420" spans="1:8" s="16" customFormat="1" ht="21.75" customHeight="1">
      <c r="A420" s="25"/>
      <c r="B420" s="101" t="s">
        <v>47</v>
      </c>
      <c r="C420" s="30" t="s">
        <v>105</v>
      </c>
      <c r="D420" s="33" t="s">
        <v>17</v>
      </c>
      <c r="E420" s="33" t="s">
        <v>12</v>
      </c>
      <c r="F420" s="30" t="s">
        <v>46</v>
      </c>
      <c r="G420" s="32">
        <f>G421</f>
        <v>1258.5</v>
      </c>
      <c r="H420" s="34"/>
    </row>
    <row r="421" spans="1:8" s="16" customFormat="1" ht="31.5" customHeight="1">
      <c r="A421" s="9"/>
      <c r="B421" s="35" t="s">
        <v>53</v>
      </c>
      <c r="C421" s="30" t="s">
        <v>105</v>
      </c>
      <c r="D421" s="33" t="s">
        <v>17</v>
      </c>
      <c r="E421" s="33" t="s">
        <v>12</v>
      </c>
      <c r="F421" s="30" t="s">
        <v>52</v>
      </c>
      <c r="G421" s="32">
        <f>1300-41.5</f>
        <v>1258.5</v>
      </c>
      <c r="H421" s="34"/>
    </row>
    <row r="422" spans="1:8" s="16" customFormat="1" ht="35.25" customHeight="1">
      <c r="A422" s="9"/>
      <c r="B422" s="101" t="s">
        <v>45</v>
      </c>
      <c r="C422" s="30" t="s">
        <v>105</v>
      </c>
      <c r="D422" s="33" t="s">
        <v>17</v>
      </c>
      <c r="E422" s="33" t="s">
        <v>12</v>
      </c>
      <c r="F422" s="30" t="s">
        <v>44</v>
      </c>
      <c r="G422" s="32">
        <f>G423</f>
        <v>41.5</v>
      </c>
      <c r="H422" s="34"/>
    </row>
    <row r="423" spans="1:8" s="16" customFormat="1" ht="21.75" customHeight="1">
      <c r="A423" s="9"/>
      <c r="B423" s="83" t="s">
        <v>55</v>
      </c>
      <c r="C423" s="30" t="s">
        <v>105</v>
      </c>
      <c r="D423" s="33" t="s">
        <v>17</v>
      </c>
      <c r="E423" s="33" t="s">
        <v>12</v>
      </c>
      <c r="F423" s="30" t="s">
        <v>54</v>
      </c>
      <c r="G423" s="32">
        <f>41.5</f>
        <v>41.5</v>
      </c>
      <c r="H423" s="34"/>
    </row>
    <row r="424" spans="1:8" s="16" customFormat="1" ht="58.5" customHeight="1">
      <c r="A424" s="26">
        <v>7</v>
      </c>
      <c r="B424" s="54" t="s">
        <v>178</v>
      </c>
      <c r="C424" s="72" t="s">
        <v>387</v>
      </c>
      <c r="D424" s="10"/>
      <c r="E424" s="10"/>
      <c r="F424" s="10"/>
      <c r="G424" s="74">
        <f>G425+G431+G438+G443</f>
        <v>19221.4</v>
      </c>
      <c r="H424" s="74">
        <f>H425+H431+H438+H442</f>
        <v>0</v>
      </c>
    </row>
    <row r="425" spans="1:8" s="16" customFormat="1" ht="50.25" customHeight="1">
      <c r="A425" s="29"/>
      <c r="B425" s="104" t="s">
        <v>179</v>
      </c>
      <c r="C425" s="79" t="s">
        <v>444</v>
      </c>
      <c r="D425" s="73" t="s">
        <v>8</v>
      </c>
      <c r="E425" s="73" t="s">
        <v>6</v>
      </c>
      <c r="F425" s="98"/>
      <c r="G425" s="91">
        <f>G426+G428</f>
        <v>3311.4</v>
      </c>
      <c r="H425" s="88"/>
    </row>
    <row r="426" spans="1:8" s="16" customFormat="1" ht="23.25" customHeight="1">
      <c r="A426" s="29"/>
      <c r="B426" s="35" t="s">
        <v>47</v>
      </c>
      <c r="C426" s="30" t="s">
        <v>62</v>
      </c>
      <c r="D426" s="33" t="s">
        <v>8</v>
      </c>
      <c r="E426" s="33" t="s">
        <v>6</v>
      </c>
      <c r="F426" s="30" t="s">
        <v>46</v>
      </c>
      <c r="G426" s="32">
        <f>G427</f>
        <v>2258.5</v>
      </c>
      <c r="H426" s="88"/>
    </row>
    <row r="427" spans="1:8" s="16" customFormat="1" ht="33.75" customHeight="1">
      <c r="A427" s="29"/>
      <c r="B427" s="101" t="s">
        <v>53</v>
      </c>
      <c r="C427" s="30" t="s">
        <v>62</v>
      </c>
      <c r="D427" s="33" t="s">
        <v>8</v>
      </c>
      <c r="E427" s="33" t="s">
        <v>6</v>
      </c>
      <c r="F427" s="30" t="s">
        <v>52</v>
      </c>
      <c r="G427" s="32">
        <f>5058.5-100-500-1000-1200</f>
        <v>2258.5</v>
      </c>
      <c r="H427" s="88"/>
    </row>
    <row r="428" spans="1:8" s="16" customFormat="1" ht="81" customHeight="1">
      <c r="A428" s="29"/>
      <c r="B428" s="35" t="s">
        <v>309</v>
      </c>
      <c r="C428" s="30" t="s">
        <v>310</v>
      </c>
      <c r="D428" s="33" t="s">
        <v>8</v>
      </c>
      <c r="E428" s="33" t="s">
        <v>6</v>
      </c>
      <c r="F428" s="30"/>
      <c r="G428" s="32">
        <f>G429</f>
        <v>1052.9</v>
      </c>
      <c r="H428" s="88"/>
    </row>
    <row r="429" spans="1:8" s="16" customFormat="1" ht="21" customHeight="1">
      <c r="A429" s="29"/>
      <c r="B429" s="35" t="s">
        <v>311</v>
      </c>
      <c r="C429" s="30" t="s">
        <v>310</v>
      </c>
      <c r="D429" s="33" t="s">
        <v>8</v>
      </c>
      <c r="E429" s="33" t="s">
        <v>6</v>
      </c>
      <c r="F429" s="30" t="s">
        <v>312</v>
      </c>
      <c r="G429" s="32">
        <f>G430</f>
        <v>1052.9</v>
      </c>
      <c r="H429" s="88"/>
    </row>
    <row r="430" spans="1:8" s="16" customFormat="1" ht="22.5" customHeight="1">
      <c r="A430" s="29"/>
      <c r="B430" s="35" t="s">
        <v>313</v>
      </c>
      <c r="C430" s="30" t="s">
        <v>310</v>
      </c>
      <c r="D430" s="33" t="s">
        <v>8</v>
      </c>
      <c r="E430" s="33" t="s">
        <v>6</v>
      </c>
      <c r="F430" s="30" t="s">
        <v>314</v>
      </c>
      <c r="G430" s="32">
        <f>1052.9</f>
        <v>1052.9</v>
      </c>
      <c r="H430" s="88"/>
    </row>
    <row r="431" spans="1:8" s="16" customFormat="1" ht="36" customHeight="1">
      <c r="A431" s="29"/>
      <c r="B431" s="104" t="s">
        <v>180</v>
      </c>
      <c r="C431" s="79" t="s">
        <v>445</v>
      </c>
      <c r="D431" s="73" t="s">
        <v>8</v>
      </c>
      <c r="E431" s="73" t="s">
        <v>6</v>
      </c>
      <c r="F431" s="79"/>
      <c r="G431" s="91">
        <f>G434+G432+G436</f>
        <v>14380</v>
      </c>
      <c r="H431" s="88"/>
    </row>
    <row r="432" spans="1:8" s="16" customFormat="1" ht="79.5" customHeight="1">
      <c r="A432" s="29"/>
      <c r="B432" s="25" t="s">
        <v>58</v>
      </c>
      <c r="C432" s="30" t="s">
        <v>63</v>
      </c>
      <c r="D432" s="33" t="s">
        <v>8</v>
      </c>
      <c r="E432" s="33" t="s">
        <v>6</v>
      </c>
      <c r="F432" s="36" t="s">
        <v>56</v>
      </c>
      <c r="G432" s="32">
        <f>G433</f>
        <v>12661.7</v>
      </c>
      <c r="H432" s="88"/>
    </row>
    <row r="433" spans="1:8" s="16" customFormat="1" ht="24" customHeight="1">
      <c r="A433" s="29"/>
      <c r="B433" s="83" t="s">
        <v>93</v>
      </c>
      <c r="C433" s="30" t="s">
        <v>63</v>
      </c>
      <c r="D433" s="33" t="s">
        <v>8</v>
      </c>
      <c r="E433" s="33" t="s">
        <v>6</v>
      </c>
      <c r="F433" s="36" t="s">
        <v>94</v>
      </c>
      <c r="G433" s="32">
        <f>14066+1.2-2000+594.5</f>
        <v>12661.7</v>
      </c>
      <c r="H433" s="88"/>
    </row>
    <row r="434" spans="1:8" s="16" customFormat="1" ht="23.25" customHeight="1">
      <c r="A434" s="29"/>
      <c r="B434" s="35" t="s">
        <v>47</v>
      </c>
      <c r="C434" s="30" t="s">
        <v>63</v>
      </c>
      <c r="D434" s="33" t="s">
        <v>8</v>
      </c>
      <c r="E434" s="33" t="s">
        <v>6</v>
      </c>
      <c r="F434" s="30" t="s">
        <v>46</v>
      </c>
      <c r="G434" s="32">
        <f>G435</f>
        <v>1672</v>
      </c>
      <c r="H434" s="88"/>
    </row>
    <row r="435" spans="1:8" s="16" customFormat="1" ht="33.75" customHeight="1">
      <c r="A435" s="29"/>
      <c r="B435" s="101" t="s">
        <v>53</v>
      </c>
      <c r="C435" s="30" t="s">
        <v>63</v>
      </c>
      <c r="D435" s="33" t="s">
        <v>8</v>
      </c>
      <c r="E435" s="33" t="s">
        <v>6</v>
      </c>
      <c r="F435" s="30" t="s">
        <v>52</v>
      </c>
      <c r="G435" s="32">
        <f>2314-3.9-2000-1.2-0.9+2000-594.5-41.5</f>
        <v>1672</v>
      </c>
      <c r="H435" s="88"/>
    </row>
    <row r="436" spans="1:8" s="16" customFormat="1" ht="23.25" customHeight="1">
      <c r="A436" s="29"/>
      <c r="B436" s="29" t="s">
        <v>88</v>
      </c>
      <c r="C436" s="30" t="s">
        <v>63</v>
      </c>
      <c r="D436" s="33" t="s">
        <v>8</v>
      </c>
      <c r="E436" s="33" t="s">
        <v>6</v>
      </c>
      <c r="F436" s="30" t="s">
        <v>89</v>
      </c>
      <c r="G436" s="32">
        <f>G437</f>
        <v>46.3</v>
      </c>
      <c r="H436" s="88"/>
    </row>
    <row r="437" spans="1:8" s="16" customFormat="1" ht="22.5" customHeight="1">
      <c r="A437" s="29"/>
      <c r="B437" s="29" t="s">
        <v>90</v>
      </c>
      <c r="C437" s="30" t="s">
        <v>63</v>
      </c>
      <c r="D437" s="33" t="s">
        <v>8</v>
      </c>
      <c r="E437" s="33" t="s">
        <v>6</v>
      </c>
      <c r="F437" s="30" t="s">
        <v>91</v>
      </c>
      <c r="G437" s="32">
        <f>3.9+0.9+41.5</f>
        <v>46.3</v>
      </c>
      <c r="H437" s="88"/>
    </row>
    <row r="438" spans="1:8" s="16" customFormat="1" ht="28.5" customHeight="1">
      <c r="A438" s="29"/>
      <c r="B438" s="90" t="s">
        <v>181</v>
      </c>
      <c r="C438" s="79" t="s">
        <v>446</v>
      </c>
      <c r="D438" s="73" t="s">
        <v>14</v>
      </c>
      <c r="E438" s="73" t="s">
        <v>36</v>
      </c>
      <c r="F438" s="79"/>
      <c r="G438" s="91">
        <f>G441+G439</f>
        <v>700</v>
      </c>
      <c r="H438" s="88"/>
    </row>
    <row r="439" spans="1:8" s="16" customFormat="1" ht="28.5" customHeight="1">
      <c r="A439" s="29"/>
      <c r="B439" s="35" t="s">
        <v>47</v>
      </c>
      <c r="C439" s="30" t="s">
        <v>64</v>
      </c>
      <c r="D439" s="33" t="s">
        <v>14</v>
      </c>
      <c r="E439" s="33" t="s">
        <v>36</v>
      </c>
      <c r="F439" s="30" t="s">
        <v>46</v>
      </c>
      <c r="G439" s="32">
        <f>G440</f>
        <v>17.7</v>
      </c>
      <c r="H439" s="88"/>
    </row>
    <row r="440" spans="1:8" s="16" customFormat="1" ht="33.75" customHeight="1">
      <c r="A440" s="29"/>
      <c r="B440" s="101" t="s">
        <v>53</v>
      </c>
      <c r="C440" s="30" t="s">
        <v>64</v>
      </c>
      <c r="D440" s="33" t="s">
        <v>14</v>
      </c>
      <c r="E440" s="33" t="s">
        <v>36</v>
      </c>
      <c r="F440" s="30" t="s">
        <v>52</v>
      </c>
      <c r="G440" s="32">
        <v>17.7</v>
      </c>
      <c r="H440" s="88"/>
    </row>
    <row r="441" spans="1:8" s="16" customFormat="1" ht="35.25" customHeight="1">
      <c r="A441" s="29"/>
      <c r="B441" s="101" t="s">
        <v>45</v>
      </c>
      <c r="C441" s="30" t="s">
        <v>64</v>
      </c>
      <c r="D441" s="33" t="s">
        <v>14</v>
      </c>
      <c r="E441" s="33" t="s">
        <v>36</v>
      </c>
      <c r="F441" s="30" t="s">
        <v>44</v>
      </c>
      <c r="G441" s="32">
        <f>G442</f>
        <v>682.3</v>
      </c>
      <c r="H441" s="88"/>
    </row>
    <row r="442" spans="1:8" s="16" customFormat="1" ht="23.25" customHeight="1">
      <c r="A442" s="29"/>
      <c r="B442" s="83" t="s">
        <v>55</v>
      </c>
      <c r="C442" s="30" t="s">
        <v>64</v>
      </c>
      <c r="D442" s="33" t="s">
        <v>14</v>
      </c>
      <c r="E442" s="33" t="s">
        <v>36</v>
      </c>
      <c r="F442" s="30" t="s">
        <v>54</v>
      </c>
      <c r="G442" s="32">
        <f>700-17.7</f>
        <v>682.3</v>
      </c>
      <c r="H442" s="88"/>
    </row>
    <row r="443" spans="1:8" s="16" customFormat="1" ht="33.75" customHeight="1">
      <c r="A443" s="29"/>
      <c r="B443" s="90" t="s">
        <v>182</v>
      </c>
      <c r="C443" s="79" t="s">
        <v>447</v>
      </c>
      <c r="D443" s="73" t="s">
        <v>8</v>
      </c>
      <c r="E443" s="73" t="s">
        <v>6</v>
      </c>
      <c r="F443" s="79"/>
      <c r="G443" s="91">
        <f>G444+G446</f>
        <v>830</v>
      </c>
      <c r="H443" s="88"/>
    </row>
    <row r="444" spans="1:8" s="16" customFormat="1" ht="25.5" customHeight="1">
      <c r="A444" s="29"/>
      <c r="B444" s="35" t="s">
        <v>47</v>
      </c>
      <c r="C444" s="30" t="s">
        <v>275</v>
      </c>
      <c r="D444" s="33" t="s">
        <v>8</v>
      </c>
      <c r="E444" s="33" t="s">
        <v>6</v>
      </c>
      <c r="F444" s="30" t="s">
        <v>46</v>
      </c>
      <c r="G444" s="32">
        <f>G445</f>
        <v>566.8</v>
      </c>
      <c r="H444" s="88"/>
    </row>
    <row r="445" spans="1:8" s="16" customFormat="1" ht="33.75" customHeight="1">
      <c r="A445" s="29"/>
      <c r="B445" s="35" t="s">
        <v>53</v>
      </c>
      <c r="C445" s="30" t="s">
        <v>275</v>
      </c>
      <c r="D445" s="33" t="s">
        <v>8</v>
      </c>
      <c r="E445" s="33" t="s">
        <v>6</v>
      </c>
      <c r="F445" s="30" t="s">
        <v>52</v>
      </c>
      <c r="G445" s="32">
        <f>566.8</f>
        <v>566.8</v>
      </c>
      <c r="H445" s="88"/>
    </row>
    <row r="446" spans="1:8" s="16" customFormat="1" ht="52.5" customHeight="1">
      <c r="A446" s="29"/>
      <c r="B446" s="35" t="s">
        <v>315</v>
      </c>
      <c r="C446" s="30" t="s">
        <v>316</v>
      </c>
      <c r="D446" s="33" t="s">
        <v>8</v>
      </c>
      <c r="E446" s="33" t="s">
        <v>6</v>
      </c>
      <c r="F446" s="30"/>
      <c r="G446" s="32">
        <f>G447</f>
        <v>263.2</v>
      </c>
      <c r="H446" s="88"/>
    </row>
    <row r="447" spans="1:8" s="16" customFormat="1" ht="20.25" customHeight="1">
      <c r="A447" s="29"/>
      <c r="B447" s="101" t="s">
        <v>311</v>
      </c>
      <c r="C447" s="30" t="s">
        <v>316</v>
      </c>
      <c r="D447" s="33" t="s">
        <v>8</v>
      </c>
      <c r="E447" s="33" t="s">
        <v>6</v>
      </c>
      <c r="F447" s="30" t="s">
        <v>312</v>
      </c>
      <c r="G447" s="32">
        <f>G448</f>
        <v>263.2</v>
      </c>
      <c r="H447" s="88"/>
    </row>
    <row r="448" spans="1:8" s="16" customFormat="1" ht="21" customHeight="1">
      <c r="A448" s="29"/>
      <c r="B448" s="35" t="s">
        <v>313</v>
      </c>
      <c r="C448" s="30" t="s">
        <v>316</v>
      </c>
      <c r="D448" s="33" t="s">
        <v>8</v>
      </c>
      <c r="E448" s="33" t="s">
        <v>6</v>
      </c>
      <c r="F448" s="30" t="s">
        <v>314</v>
      </c>
      <c r="G448" s="32">
        <f>263.2</f>
        <v>263.2</v>
      </c>
      <c r="H448" s="88"/>
    </row>
    <row r="449" spans="1:8" ht="45" customHeight="1">
      <c r="A449" s="26">
        <v>8</v>
      </c>
      <c r="B449" s="54" t="s">
        <v>257</v>
      </c>
      <c r="C449" s="75" t="s">
        <v>448</v>
      </c>
      <c r="D449" s="31"/>
      <c r="E449" s="31"/>
      <c r="F449" s="30"/>
      <c r="G449" s="74">
        <f>G450</f>
        <v>64212.2</v>
      </c>
      <c r="H449" s="74">
        <f>H455+H465</f>
        <v>62035.3</v>
      </c>
    </row>
    <row r="450" spans="1:8" ht="19.5" customHeight="1">
      <c r="A450" s="29"/>
      <c r="B450" s="23" t="s">
        <v>34</v>
      </c>
      <c r="C450" s="30" t="s">
        <v>448</v>
      </c>
      <c r="D450" s="43" t="s">
        <v>15</v>
      </c>
      <c r="E450" s="24" t="s">
        <v>20</v>
      </c>
      <c r="F450" s="42"/>
      <c r="G450" s="32">
        <f>G451</f>
        <v>64212.2</v>
      </c>
      <c r="H450" s="74"/>
    </row>
    <row r="451" spans="1:8" ht="23.25" customHeight="1">
      <c r="A451" s="29"/>
      <c r="B451" s="25" t="s">
        <v>35</v>
      </c>
      <c r="C451" s="30" t="s">
        <v>448</v>
      </c>
      <c r="D451" s="37" t="s">
        <v>15</v>
      </c>
      <c r="E451" s="37" t="s">
        <v>20</v>
      </c>
      <c r="F451" s="36"/>
      <c r="G451" s="32">
        <f>G455+G462+G465+G452</f>
        <v>64212.2</v>
      </c>
      <c r="H451" s="89"/>
    </row>
    <row r="452" spans="1:8" ht="22.5" customHeight="1">
      <c r="A452" s="29"/>
      <c r="B452" s="25" t="s">
        <v>348</v>
      </c>
      <c r="C452" s="30" t="s">
        <v>449</v>
      </c>
      <c r="D452" s="37" t="s">
        <v>15</v>
      </c>
      <c r="E452" s="37" t="s">
        <v>8</v>
      </c>
      <c r="F452" s="79"/>
      <c r="G452" s="32">
        <f>G453</f>
        <v>1000</v>
      </c>
      <c r="H452" s="89"/>
    </row>
    <row r="453" spans="1:8" ht="26.25" customHeight="1">
      <c r="A453" s="29"/>
      <c r="B453" s="25" t="s">
        <v>50</v>
      </c>
      <c r="C453" s="30" t="s">
        <v>349</v>
      </c>
      <c r="D453" s="37" t="s">
        <v>15</v>
      </c>
      <c r="E453" s="37" t="s">
        <v>8</v>
      </c>
      <c r="F453" s="30" t="s">
        <v>48</v>
      </c>
      <c r="G453" s="32">
        <f>G454</f>
        <v>1000</v>
      </c>
      <c r="H453" s="89"/>
    </row>
    <row r="454" spans="1:8" ht="37.5" customHeight="1">
      <c r="A454" s="29"/>
      <c r="B454" s="25" t="s">
        <v>51</v>
      </c>
      <c r="C454" s="30" t="s">
        <v>349</v>
      </c>
      <c r="D454" s="37" t="s">
        <v>15</v>
      </c>
      <c r="E454" s="37" t="s">
        <v>8</v>
      </c>
      <c r="F454" s="30" t="s">
        <v>49</v>
      </c>
      <c r="G454" s="32">
        <f>1000</f>
        <v>1000</v>
      </c>
      <c r="H454" s="89"/>
    </row>
    <row r="455" spans="1:8" ht="51.75" customHeight="1">
      <c r="A455" s="29"/>
      <c r="B455" s="102" t="s">
        <v>198</v>
      </c>
      <c r="C455" s="36" t="s">
        <v>450</v>
      </c>
      <c r="D455" s="73" t="s">
        <v>15</v>
      </c>
      <c r="E455" s="94" t="s">
        <v>10</v>
      </c>
      <c r="F455" s="79"/>
      <c r="G455" s="91">
        <f>G456+G459</f>
        <v>49281</v>
      </c>
      <c r="H455" s="97">
        <f>H456</f>
        <v>48204</v>
      </c>
    </row>
    <row r="456" spans="1:8" ht="66" customHeight="1">
      <c r="A456" s="29"/>
      <c r="B456" s="25" t="s">
        <v>163</v>
      </c>
      <c r="C456" s="36" t="s">
        <v>331</v>
      </c>
      <c r="D456" s="33" t="s">
        <v>15</v>
      </c>
      <c r="E456" s="37" t="s">
        <v>10</v>
      </c>
      <c r="F456" s="30"/>
      <c r="G456" s="32">
        <f>G457</f>
        <v>48204</v>
      </c>
      <c r="H456" s="32">
        <f>H457</f>
        <v>48204</v>
      </c>
    </row>
    <row r="457" spans="1:8" ht="36.75" customHeight="1">
      <c r="A457" s="29"/>
      <c r="B457" s="44" t="s">
        <v>164</v>
      </c>
      <c r="C457" s="36" t="s">
        <v>331</v>
      </c>
      <c r="D457" s="33" t="s">
        <v>15</v>
      </c>
      <c r="E457" s="37" t="s">
        <v>10</v>
      </c>
      <c r="F457" s="30" t="s">
        <v>199</v>
      </c>
      <c r="G457" s="32">
        <f>G458</f>
        <v>48204</v>
      </c>
      <c r="H457" s="32">
        <f>H458</f>
        <v>48204</v>
      </c>
    </row>
    <row r="458" spans="1:8" ht="21" customHeight="1">
      <c r="A458" s="29"/>
      <c r="B458" s="25" t="s">
        <v>165</v>
      </c>
      <c r="C458" s="36" t="s">
        <v>331</v>
      </c>
      <c r="D458" s="33" t="s">
        <v>15</v>
      </c>
      <c r="E458" s="37" t="s">
        <v>10</v>
      </c>
      <c r="F458" s="30" t="s">
        <v>166</v>
      </c>
      <c r="G458" s="32">
        <f>41916+6288</f>
        <v>48204</v>
      </c>
      <c r="H458" s="32">
        <f>41916+6288</f>
        <v>48204</v>
      </c>
    </row>
    <row r="459" spans="1:8" ht="84.75" customHeight="1">
      <c r="A459" s="29"/>
      <c r="B459" s="25" t="s">
        <v>204</v>
      </c>
      <c r="C459" s="36" t="s">
        <v>330</v>
      </c>
      <c r="D459" s="33" t="s">
        <v>15</v>
      </c>
      <c r="E459" s="37" t="s">
        <v>10</v>
      </c>
      <c r="F459" s="30"/>
      <c r="G459" s="32">
        <f>G460</f>
        <v>1077</v>
      </c>
      <c r="H459" s="32"/>
    </row>
    <row r="460" spans="1:8" ht="33.75" customHeight="1">
      <c r="A460" s="29"/>
      <c r="B460" s="44" t="s">
        <v>164</v>
      </c>
      <c r="C460" s="36" t="s">
        <v>330</v>
      </c>
      <c r="D460" s="33" t="s">
        <v>15</v>
      </c>
      <c r="E460" s="37" t="s">
        <v>10</v>
      </c>
      <c r="F460" s="30" t="s">
        <v>199</v>
      </c>
      <c r="G460" s="32">
        <f>G461</f>
        <v>1077</v>
      </c>
      <c r="H460" s="32"/>
    </row>
    <row r="461" spans="1:8" ht="21" customHeight="1">
      <c r="A461" s="29"/>
      <c r="B461" s="44" t="s">
        <v>165</v>
      </c>
      <c r="C461" s="36" t="s">
        <v>330</v>
      </c>
      <c r="D461" s="33" t="s">
        <v>15</v>
      </c>
      <c r="E461" s="37" t="s">
        <v>10</v>
      </c>
      <c r="F461" s="30" t="s">
        <v>166</v>
      </c>
      <c r="G461" s="32">
        <f>646+431</f>
        <v>1077</v>
      </c>
      <c r="H461" s="32"/>
    </row>
    <row r="462" spans="1:8" ht="38.25" customHeight="1">
      <c r="A462" s="29"/>
      <c r="B462" s="96" t="s">
        <v>194</v>
      </c>
      <c r="C462" s="30" t="s">
        <v>451</v>
      </c>
      <c r="D462" s="33" t="s">
        <v>15</v>
      </c>
      <c r="E462" s="94" t="s">
        <v>8</v>
      </c>
      <c r="F462" s="79"/>
      <c r="G462" s="91">
        <f>G463</f>
        <v>99.9</v>
      </c>
      <c r="H462" s="89"/>
    </row>
    <row r="463" spans="1:8" ht="22.5" customHeight="1">
      <c r="A463" s="29"/>
      <c r="B463" s="25" t="s">
        <v>50</v>
      </c>
      <c r="C463" s="30" t="s">
        <v>205</v>
      </c>
      <c r="D463" s="33" t="s">
        <v>15</v>
      </c>
      <c r="E463" s="37" t="s">
        <v>8</v>
      </c>
      <c r="F463" s="30" t="s">
        <v>48</v>
      </c>
      <c r="G463" s="32">
        <f>G464</f>
        <v>99.9</v>
      </c>
      <c r="H463" s="89"/>
    </row>
    <row r="464" spans="1:8" ht="33" customHeight="1">
      <c r="A464" s="29"/>
      <c r="B464" s="44" t="s">
        <v>51</v>
      </c>
      <c r="C464" s="30" t="s">
        <v>205</v>
      </c>
      <c r="D464" s="33" t="s">
        <v>15</v>
      </c>
      <c r="E464" s="37" t="s">
        <v>8</v>
      </c>
      <c r="F464" s="30" t="s">
        <v>49</v>
      </c>
      <c r="G464" s="32">
        <f>89+10.9</f>
        <v>99.9</v>
      </c>
      <c r="H464" s="89"/>
    </row>
    <row r="465" spans="1:8" ht="36.75" customHeight="1">
      <c r="A465" s="29"/>
      <c r="B465" s="102" t="s">
        <v>195</v>
      </c>
      <c r="C465" s="36" t="s">
        <v>452</v>
      </c>
      <c r="D465" s="33" t="s">
        <v>15</v>
      </c>
      <c r="E465" s="37" t="s">
        <v>8</v>
      </c>
      <c r="F465" s="79"/>
      <c r="G465" s="91">
        <f>G469+G466</f>
        <v>13831.3</v>
      </c>
      <c r="H465" s="91">
        <f>H469+H466</f>
        <v>13831.3</v>
      </c>
    </row>
    <row r="466" spans="1:8" ht="114" customHeight="1">
      <c r="A466" s="29"/>
      <c r="B466" s="25" t="s">
        <v>283</v>
      </c>
      <c r="C466" s="36" t="s">
        <v>284</v>
      </c>
      <c r="D466" s="33" t="s">
        <v>15</v>
      </c>
      <c r="E466" s="37" t="s">
        <v>8</v>
      </c>
      <c r="F466" s="30"/>
      <c r="G466" s="32">
        <f>G467</f>
        <v>9221</v>
      </c>
      <c r="H466" s="32">
        <f>H467</f>
        <v>9221</v>
      </c>
    </row>
    <row r="467" spans="1:8" ht="22.5" customHeight="1">
      <c r="A467" s="29"/>
      <c r="B467" s="44" t="s">
        <v>50</v>
      </c>
      <c r="C467" s="36" t="s">
        <v>284</v>
      </c>
      <c r="D467" s="33" t="s">
        <v>15</v>
      </c>
      <c r="E467" s="37" t="s">
        <v>8</v>
      </c>
      <c r="F467" s="30" t="s">
        <v>48</v>
      </c>
      <c r="G467" s="32">
        <f>G468</f>
        <v>9221</v>
      </c>
      <c r="H467" s="32">
        <f>H468</f>
        <v>9221</v>
      </c>
    </row>
    <row r="468" spans="1:8" ht="21" customHeight="1">
      <c r="A468" s="29"/>
      <c r="B468" s="25" t="s">
        <v>197</v>
      </c>
      <c r="C468" s="36" t="s">
        <v>284</v>
      </c>
      <c r="D468" s="33" t="s">
        <v>15</v>
      </c>
      <c r="E468" s="37" t="s">
        <v>8</v>
      </c>
      <c r="F468" s="30" t="s">
        <v>402</v>
      </c>
      <c r="G468" s="32">
        <f>1845+3688+3688</f>
        <v>9221</v>
      </c>
      <c r="H468" s="32">
        <f>1845+3688+3688</f>
        <v>9221</v>
      </c>
    </row>
    <row r="469" spans="1:8" ht="112.5" customHeight="1">
      <c r="A469" s="29"/>
      <c r="B469" s="25" t="s">
        <v>196</v>
      </c>
      <c r="C469" s="36" t="s">
        <v>206</v>
      </c>
      <c r="D469" s="33" t="s">
        <v>15</v>
      </c>
      <c r="E469" s="37" t="s">
        <v>8</v>
      </c>
      <c r="F469" s="30"/>
      <c r="G469" s="32">
        <f>G470</f>
        <v>4610.3</v>
      </c>
      <c r="H469" s="32">
        <f>H470</f>
        <v>4610.3</v>
      </c>
    </row>
    <row r="470" spans="1:8" ht="23.25" customHeight="1">
      <c r="A470" s="29"/>
      <c r="B470" s="25" t="s">
        <v>50</v>
      </c>
      <c r="C470" s="36" t="s">
        <v>206</v>
      </c>
      <c r="D470" s="33" t="s">
        <v>15</v>
      </c>
      <c r="E470" s="37" t="s">
        <v>8</v>
      </c>
      <c r="F470" s="30" t="s">
        <v>48</v>
      </c>
      <c r="G470" s="32">
        <f>G471</f>
        <v>4610.3</v>
      </c>
      <c r="H470" s="32">
        <f>H471</f>
        <v>4610.3</v>
      </c>
    </row>
    <row r="471" spans="1:8" ht="23.25" customHeight="1">
      <c r="A471" s="29"/>
      <c r="B471" s="44" t="s">
        <v>197</v>
      </c>
      <c r="C471" s="36" t="s">
        <v>206</v>
      </c>
      <c r="D471" s="33" t="s">
        <v>15</v>
      </c>
      <c r="E471" s="37" t="s">
        <v>8</v>
      </c>
      <c r="F471" s="30" t="s">
        <v>402</v>
      </c>
      <c r="G471" s="32">
        <f>920.3+2.7+3687.3</f>
        <v>4610.3</v>
      </c>
      <c r="H471" s="32">
        <f>G471</f>
        <v>4610.3</v>
      </c>
    </row>
    <row r="472" spans="1:8" s="16" customFormat="1" ht="67.5" customHeight="1">
      <c r="A472" s="26">
        <v>9</v>
      </c>
      <c r="B472" s="54" t="s">
        <v>207</v>
      </c>
      <c r="C472" s="27" t="s">
        <v>453</v>
      </c>
      <c r="D472" s="33"/>
      <c r="E472" s="33"/>
      <c r="F472" s="30"/>
      <c r="G472" s="74">
        <f>G476+G473+G479</f>
        <v>1643.5</v>
      </c>
      <c r="H472" s="74">
        <f>H476</f>
        <v>0</v>
      </c>
    </row>
    <row r="473" spans="1:8" s="16" customFormat="1" ht="36" customHeight="1">
      <c r="A473" s="26"/>
      <c r="B473" s="29" t="s">
        <v>350</v>
      </c>
      <c r="C473" s="30" t="s">
        <v>351</v>
      </c>
      <c r="D473" s="30" t="s">
        <v>12</v>
      </c>
      <c r="E473" s="30" t="s">
        <v>36</v>
      </c>
      <c r="F473" s="30"/>
      <c r="G473" s="32">
        <f>G474</f>
        <v>500</v>
      </c>
      <c r="H473" s="32"/>
    </row>
    <row r="474" spans="1:8" s="16" customFormat="1" ht="38.25" customHeight="1">
      <c r="A474" s="26"/>
      <c r="B474" s="29" t="s">
        <v>45</v>
      </c>
      <c r="C474" s="30" t="s">
        <v>351</v>
      </c>
      <c r="D474" s="30" t="s">
        <v>12</v>
      </c>
      <c r="E474" s="30" t="s">
        <v>36</v>
      </c>
      <c r="F474" s="30" t="s">
        <v>44</v>
      </c>
      <c r="G474" s="32">
        <f>G475</f>
        <v>500</v>
      </c>
      <c r="H474" s="32"/>
    </row>
    <row r="475" spans="1:8" s="16" customFormat="1" ht="20.25" customHeight="1">
      <c r="A475" s="26"/>
      <c r="B475" s="29" t="s">
        <v>55</v>
      </c>
      <c r="C475" s="30" t="s">
        <v>351</v>
      </c>
      <c r="D475" s="30" t="s">
        <v>12</v>
      </c>
      <c r="E475" s="30" t="s">
        <v>36</v>
      </c>
      <c r="F475" s="30" t="s">
        <v>54</v>
      </c>
      <c r="G475" s="32">
        <f>500</f>
        <v>500</v>
      </c>
      <c r="H475" s="32"/>
    </row>
    <row r="476" spans="1:8" s="16" customFormat="1" ht="65.25" customHeight="1">
      <c r="A476" s="29"/>
      <c r="B476" s="29" t="s">
        <v>318</v>
      </c>
      <c r="C476" s="30" t="s">
        <v>319</v>
      </c>
      <c r="D476" s="30" t="s">
        <v>12</v>
      </c>
      <c r="E476" s="30" t="s">
        <v>36</v>
      </c>
      <c r="F476" s="30"/>
      <c r="G476" s="32">
        <f>G477</f>
        <v>843.5</v>
      </c>
      <c r="H476" s="32"/>
    </row>
    <row r="477" spans="1:8" s="16" customFormat="1" ht="21" customHeight="1">
      <c r="A477" s="29"/>
      <c r="B477" s="29" t="s">
        <v>320</v>
      </c>
      <c r="C477" s="30" t="s">
        <v>319</v>
      </c>
      <c r="D477" s="30" t="s">
        <v>12</v>
      </c>
      <c r="E477" s="30" t="s">
        <v>36</v>
      </c>
      <c r="F477" s="30" t="s">
        <v>312</v>
      </c>
      <c r="G477" s="32">
        <f>G478</f>
        <v>843.5</v>
      </c>
      <c r="H477" s="32"/>
    </row>
    <row r="478" spans="1:8" s="16" customFormat="1" ht="24.75" customHeight="1">
      <c r="A478" s="29"/>
      <c r="B478" s="29" t="s">
        <v>313</v>
      </c>
      <c r="C478" s="30" t="s">
        <v>319</v>
      </c>
      <c r="D478" s="30" t="s">
        <v>12</v>
      </c>
      <c r="E478" s="30" t="s">
        <v>36</v>
      </c>
      <c r="F478" s="30" t="s">
        <v>314</v>
      </c>
      <c r="G478" s="32">
        <v>843.5</v>
      </c>
      <c r="H478" s="32"/>
    </row>
    <row r="479" spans="1:8" s="16" customFormat="1" ht="21" customHeight="1">
      <c r="A479" s="29"/>
      <c r="B479" s="29" t="s">
        <v>430</v>
      </c>
      <c r="C479" s="30" t="s">
        <v>106</v>
      </c>
      <c r="D479" s="30" t="s">
        <v>12</v>
      </c>
      <c r="E479" s="30" t="s">
        <v>8</v>
      </c>
      <c r="F479" s="30"/>
      <c r="G479" s="32">
        <f>G480</f>
        <v>300</v>
      </c>
      <c r="H479" s="32"/>
    </row>
    <row r="480" spans="1:8" s="16" customFormat="1" ht="24.75" customHeight="1">
      <c r="A480" s="29"/>
      <c r="B480" s="29" t="s">
        <v>47</v>
      </c>
      <c r="C480" s="30" t="s">
        <v>106</v>
      </c>
      <c r="D480" s="30" t="s">
        <v>12</v>
      </c>
      <c r="E480" s="30" t="s">
        <v>8</v>
      </c>
      <c r="F480" s="30" t="s">
        <v>46</v>
      </c>
      <c r="G480" s="32">
        <f>G481</f>
        <v>300</v>
      </c>
      <c r="H480" s="32"/>
    </row>
    <row r="481" spans="1:8" s="16" customFormat="1" ht="36.75" customHeight="1">
      <c r="A481" s="29"/>
      <c r="B481" s="29" t="s">
        <v>53</v>
      </c>
      <c r="C481" s="30" t="s">
        <v>106</v>
      </c>
      <c r="D481" s="30" t="s">
        <v>12</v>
      </c>
      <c r="E481" s="30" t="s">
        <v>8</v>
      </c>
      <c r="F481" s="30" t="s">
        <v>52</v>
      </c>
      <c r="G481" s="32">
        <f>300</f>
        <v>300</v>
      </c>
      <c r="H481" s="32"/>
    </row>
    <row r="482" spans="1:8" s="16" customFormat="1" ht="72" customHeight="1">
      <c r="A482" s="26">
        <v>10</v>
      </c>
      <c r="B482" s="54" t="s">
        <v>258</v>
      </c>
      <c r="C482" s="75" t="s">
        <v>454</v>
      </c>
      <c r="D482" s="31"/>
      <c r="E482" s="31"/>
      <c r="F482" s="30"/>
      <c r="G482" s="74">
        <f>G483</f>
        <v>8130.9</v>
      </c>
      <c r="H482" s="74">
        <f>H483</f>
        <v>0</v>
      </c>
    </row>
    <row r="483" spans="1:8" s="16" customFormat="1" ht="18.75" customHeight="1">
      <c r="A483" s="29"/>
      <c r="B483" s="29" t="s">
        <v>9</v>
      </c>
      <c r="C483" s="30" t="s">
        <v>147</v>
      </c>
      <c r="D483" s="30" t="s">
        <v>10</v>
      </c>
      <c r="E483" s="30" t="s">
        <v>20</v>
      </c>
      <c r="F483" s="30"/>
      <c r="G483" s="28">
        <f>G484</f>
        <v>8130.9</v>
      </c>
      <c r="H483" s="28">
        <f>H484</f>
        <v>0</v>
      </c>
    </row>
    <row r="484" spans="1:8" s="16" customFormat="1" ht="21" customHeight="1">
      <c r="A484" s="29"/>
      <c r="B484" s="29" t="s">
        <v>19</v>
      </c>
      <c r="C484" s="30" t="s">
        <v>147</v>
      </c>
      <c r="D484" s="30" t="s">
        <v>10</v>
      </c>
      <c r="E484" s="30" t="s">
        <v>18</v>
      </c>
      <c r="F484" s="30"/>
      <c r="G484" s="32">
        <f>G485+G494+G492</f>
        <v>8130.9</v>
      </c>
      <c r="H484" s="32">
        <f>H494</f>
        <v>0</v>
      </c>
    </row>
    <row r="485" spans="1:8" s="16" customFormat="1" ht="33.75" customHeight="1">
      <c r="A485" s="29"/>
      <c r="B485" s="29" t="s">
        <v>294</v>
      </c>
      <c r="C485" s="30" t="s">
        <v>147</v>
      </c>
      <c r="D485" s="30" t="s">
        <v>10</v>
      </c>
      <c r="E485" s="30" t="s">
        <v>18</v>
      </c>
      <c r="F485" s="30"/>
      <c r="G485" s="32">
        <f>G486+G488+G490</f>
        <v>3781</v>
      </c>
      <c r="H485" s="32"/>
    </row>
    <row r="486" spans="1:8" s="16" customFormat="1" ht="82.5" customHeight="1">
      <c r="A486" s="29"/>
      <c r="B486" s="29" t="s">
        <v>58</v>
      </c>
      <c r="C486" s="30" t="s">
        <v>147</v>
      </c>
      <c r="D486" s="30" t="s">
        <v>10</v>
      </c>
      <c r="E486" s="30" t="s">
        <v>18</v>
      </c>
      <c r="F486" s="30" t="s">
        <v>56</v>
      </c>
      <c r="G486" s="32">
        <f>G487</f>
        <v>2750.5</v>
      </c>
      <c r="H486" s="32"/>
    </row>
    <row r="487" spans="1:8" s="16" customFormat="1" ht="21.75" customHeight="1">
      <c r="A487" s="29"/>
      <c r="B487" s="29" t="s">
        <v>93</v>
      </c>
      <c r="C487" s="30" t="s">
        <v>147</v>
      </c>
      <c r="D487" s="30" t="s">
        <v>10</v>
      </c>
      <c r="E487" s="30" t="s">
        <v>18</v>
      </c>
      <c r="F487" s="30" t="s">
        <v>94</v>
      </c>
      <c r="G487" s="32">
        <v>2750.5</v>
      </c>
      <c r="H487" s="32"/>
    </row>
    <row r="488" spans="1:8" s="16" customFormat="1" ht="23.25" customHeight="1">
      <c r="A488" s="29"/>
      <c r="B488" s="29" t="s">
        <v>47</v>
      </c>
      <c r="C488" s="30" t="s">
        <v>147</v>
      </c>
      <c r="D488" s="30" t="s">
        <v>10</v>
      </c>
      <c r="E488" s="30" t="s">
        <v>18</v>
      </c>
      <c r="F488" s="30" t="s">
        <v>46</v>
      </c>
      <c r="G488" s="32">
        <f>G489</f>
        <v>1005.9</v>
      </c>
      <c r="H488" s="32"/>
    </row>
    <row r="489" spans="1:8" s="16" customFormat="1" ht="33" customHeight="1">
      <c r="A489" s="29"/>
      <c r="B489" s="29" t="s">
        <v>53</v>
      </c>
      <c r="C489" s="30" t="s">
        <v>147</v>
      </c>
      <c r="D489" s="30" t="s">
        <v>10</v>
      </c>
      <c r="E489" s="30" t="s">
        <v>18</v>
      </c>
      <c r="F489" s="30" t="s">
        <v>52</v>
      </c>
      <c r="G489" s="32">
        <f>1030.5-16.6-22.1-1.8+16.6-0.7</f>
        <v>1005.9</v>
      </c>
      <c r="H489" s="32"/>
    </row>
    <row r="490" spans="1:8" s="16" customFormat="1" ht="18.75" customHeight="1">
      <c r="A490" s="29"/>
      <c r="B490" s="29" t="s">
        <v>88</v>
      </c>
      <c r="C490" s="30" t="s">
        <v>147</v>
      </c>
      <c r="D490" s="30" t="s">
        <v>10</v>
      </c>
      <c r="E490" s="30" t="s">
        <v>18</v>
      </c>
      <c r="F490" s="30" t="s">
        <v>89</v>
      </c>
      <c r="G490" s="32">
        <f>G491</f>
        <v>24.599999999999998</v>
      </c>
      <c r="H490" s="32"/>
    </row>
    <row r="491" spans="1:8" s="16" customFormat="1" ht="22.5" customHeight="1">
      <c r="A491" s="29"/>
      <c r="B491" s="29" t="s">
        <v>90</v>
      </c>
      <c r="C491" s="30" t="s">
        <v>147</v>
      </c>
      <c r="D491" s="30" t="s">
        <v>10</v>
      </c>
      <c r="E491" s="30" t="s">
        <v>18</v>
      </c>
      <c r="F491" s="30" t="s">
        <v>91</v>
      </c>
      <c r="G491" s="32">
        <f>16.6+22.1+1.8-16.6+0.7</f>
        <v>24.599999999999998</v>
      </c>
      <c r="H491" s="32"/>
    </row>
    <row r="492" spans="1:8" s="16" customFormat="1" ht="24" customHeight="1">
      <c r="A492" s="29"/>
      <c r="B492" s="29" t="s">
        <v>47</v>
      </c>
      <c r="C492" s="30" t="s">
        <v>401</v>
      </c>
      <c r="D492" s="30" t="s">
        <v>10</v>
      </c>
      <c r="E492" s="30" t="s">
        <v>18</v>
      </c>
      <c r="F492" s="30" t="s">
        <v>46</v>
      </c>
      <c r="G492" s="32">
        <f>G493</f>
        <v>100</v>
      </c>
      <c r="H492" s="32"/>
    </row>
    <row r="493" spans="1:8" s="16" customFormat="1" ht="36" customHeight="1">
      <c r="A493" s="29"/>
      <c r="B493" s="29" t="s">
        <v>53</v>
      </c>
      <c r="C493" s="30" t="s">
        <v>401</v>
      </c>
      <c r="D493" s="30" t="s">
        <v>10</v>
      </c>
      <c r="E493" s="30" t="s">
        <v>18</v>
      </c>
      <c r="F493" s="30" t="s">
        <v>52</v>
      </c>
      <c r="G493" s="32">
        <v>100</v>
      </c>
      <c r="H493" s="32"/>
    </row>
    <row r="494" spans="1:8" s="16" customFormat="1" ht="19.5" customHeight="1">
      <c r="A494" s="29"/>
      <c r="B494" s="29" t="s">
        <v>88</v>
      </c>
      <c r="C494" s="30" t="s">
        <v>401</v>
      </c>
      <c r="D494" s="30" t="s">
        <v>10</v>
      </c>
      <c r="E494" s="30" t="s">
        <v>18</v>
      </c>
      <c r="F494" s="30" t="s">
        <v>89</v>
      </c>
      <c r="G494" s="32">
        <f>G495</f>
        <v>4249.9</v>
      </c>
      <c r="H494" s="29"/>
    </row>
    <row r="495" spans="1:8" s="16" customFormat="1" ht="48" customHeight="1">
      <c r="A495" s="29"/>
      <c r="B495" s="29" t="s">
        <v>107</v>
      </c>
      <c r="C495" s="30" t="s">
        <v>401</v>
      </c>
      <c r="D495" s="30" t="s">
        <v>10</v>
      </c>
      <c r="E495" s="30" t="s">
        <v>18</v>
      </c>
      <c r="F495" s="30" t="s">
        <v>108</v>
      </c>
      <c r="G495" s="32">
        <f>4349.9-100</f>
        <v>4249.9</v>
      </c>
      <c r="H495" s="29"/>
    </row>
    <row r="496" spans="1:8" ht="68.25" customHeight="1">
      <c r="A496" s="26">
        <v>11</v>
      </c>
      <c r="B496" s="54" t="s">
        <v>192</v>
      </c>
      <c r="C496" s="75" t="s">
        <v>455</v>
      </c>
      <c r="D496" s="31"/>
      <c r="E496" s="31"/>
      <c r="F496" s="30"/>
      <c r="G496" s="74">
        <f>G497+G500+G515+G528+G531</f>
        <v>375545</v>
      </c>
      <c r="H496" s="74">
        <f>H500</f>
        <v>6630</v>
      </c>
    </row>
    <row r="497" spans="1:8" ht="31.5">
      <c r="A497" s="60"/>
      <c r="B497" s="87" t="s">
        <v>237</v>
      </c>
      <c r="C497" s="94" t="s">
        <v>456</v>
      </c>
      <c r="D497" s="73" t="s">
        <v>211</v>
      </c>
      <c r="E497" s="73" t="s">
        <v>7</v>
      </c>
      <c r="F497" s="87"/>
      <c r="G497" s="91">
        <f>G498</f>
        <v>70000</v>
      </c>
      <c r="H497" s="34"/>
    </row>
    <row r="498" spans="1:8" ht="15.75">
      <c r="A498" s="60"/>
      <c r="B498" s="36" t="s">
        <v>238</v>
      </c>
      <c r="C498" s="37" t="s">
        <v>239</v>
      </c>
      <c r="D498" s="33" t="s">
        <v>211</v>
      </c>
      <c r="E498" s="33" t="s">
        <v>7</v>
      </c>
      <c r="F498" s="36" t="s">
        <v>240</v>
      </c>
      <c r="G498" s="32">
        <f>G499</f>
        <v>70000</v>
      </c>
      <c r="H498" s="34"/>
    </row>
    <row r="499" spans="1:8" ht="15.75">
      <c r="A499" s="60"/>
      <c r="B499" s="36" t="s">
        <v>238</v>
      </c>
      <c r="C499" s="37" t="s">
        <v>239</v>
      </c>
      <c r="D499" s="33" t="s">
        <v>211</v>
      </c>
      <c r="E499" s="33" t="s">
        <v>7</v>
      </c>
      <c r="F499" s="36" t="s">
        <v>241</v>
      </c>
      <c r="G499" s="32">
        <f>70000+30000-30000</f>
        <v>70000</v>
      </c>
      <c r="H499" s="34"/>
    </row>
    <row r="500" spans="1:8" ht="47.25">
      <c r="A500" s="60"/>
      <c r="B500" s="79" t="s">
        <v>242</v>
      </c>
      <c r="C500" s="79" t="s">
        <v>457</v>
      </c>
      <c r="D500" s="73" t="s">
        <v>7</v>
      </c>
      <c r="E500" s="73" t="s">
        <v>10</v>
      </c>
      <c r="F500" s="79"/>
      <c r="G500" s="91">
        <f>G501+G506+G513</f>
        <v>9824.3</v>
      </c>
      <c r="H500" s="98">
        <f>H501</f>
        <v>6630</v>
      </c>
    </row>
    <row r="501" spans="1:8" ht="94.5">
      <c r="A501" s="60"/>
      <c r="B501" s="30" t="s">
        <v>243</v>
      </c>
      <c r="C501" s="30" t="s">
        <v>244</v>
      </c>
      <c r="D501" s="33" t="s">
        <v>7</v>
      </c>
      <c r="E501" s="33" t="s">
        <v>10</v>
      </c>
      <c r="F501" s="30"/>
      <c r="G501" s="32">
        <f>G502+G504</f>
        <v>6630</v>
      </c>
      <c r="H501" s="52">
        <f>H502+H504</f>
        <v>6630</v>
      </c>
    </row>
    <row r="502" spans="1:8" ht="78.75">
      <c r="A502" s="60"/>
      <c r="B502" s="29" t="s">
        <v>58</v>
      </c>
      <c r="C502" s="30" t="s">
        <v>244</v>
      </c>
      <c r="D502" s="33" t="s">
        <v>7</v>
      </c>
      <c r="E502" s="33" t="s">
        <v>10</v>
      </c>
      <c r="F502" s="30" t="s">
        <v>56</v>
      </c>
      <c r="G502" s="32">
        <f>G503</f>
        <v>6249.5</v>
      </c>
      <c r="H502" s="52">
        <f>H503</f>
        <v>6249.5</v>
      </c>
    </row>
    <row r="503" spans="1:8" ht="25.5" customHeight="1">
      <c r="A503" s="60"/>
      <c r="B503" s="85" t="s">
        <v>59</v>
      </c>
      <c r="C503" s="30" t="s">
        <v>244</v>
      </c>
      <c r="D503" s="33" t="s">
        <v>7</v>
      </c>
      <c r="E503" s="33" t="s">
        <v>10</v>
      </c>
      <c r="F503" s="30" t="s">
        <v>57</v>
      </c>
      <c r="G503" s="32">
        <f>6216.8-63+95.7</f>
        <v>6249.5</v>
      </c>
      <c r="H503" s="52">
        <f>G503</f>
        <v>6249.5</v>
      </c>
    </row>
    <row r="504" spans="1:8" ht="18.75" customHeight="1">
      <c r="A504" s="60"/>
      <c r="B504" s="85" t="s">
        <v>47</v>
      </c>
      <c r="C504" s="30" t="s">
        <v>244</v>
      </c>
      <c r="D504" s="33" t="s">
        <v>7</v>
      </c>
      <c r="E504" s="33" t="s">
        <v>10</v>
      </c>
      <c r="F504" s="30" t="s">
        <v>46</v>
      </c>
      <c r="G504" s="32">
        <f>G505</f>
        <v>380.5</v>
      </c>
      <c r="H504" s="52">
        <f>H505</f>
        <v>380.5</v>
      </c>
    </row>
    <row r="505" spans="1:8" ht="31.5">
      <c r="A505" s="60"/>
      <c r="B505" s="85" t="s">
        <v>53</v>
      </c>
      <c r="C505" s="30" t="s">
        <v>244</v>
      </c>
      <c r="D505" s="33" t="s">
        <v>7</v>
      </c>
      <c r="E505" s="33" t="s">
        <v>10</v>
      </c>
      <c r="F505" s="30" t="s">
        <v>52</v>
      </c>
      <c r="G505" s="32">
        <f>476.2-95.7</f>
        <v>380.5</v>
      </c>
      <c r="H505" s="52">
        <f>G505</f>
        <v>380.5</v>
      </c>
    </row>
    <row r="506" spans="1:8" ht="18.75" customHeight="1">
      <c r="A506" s="60"/>
      <c r="B506" s="85" t="s">
        <v>81</v>
      </c>
      <c r="C506" s="30" t="s">
        <v>265</v>
      </c>
      <c r="D506" s="33" t="s">
        <v>7</v>
      </c>
      <c r="E506" s="33" t="s">
        <v>10</v>
      </c>
      <c r="F506" s="103"/>
      <c r="G506" s="32">
        <f>G507+G510</f>
        <v>2086.3</v>
      </c>
      <c r="H506" s="52"/>
    </row>
    <row r="507" spans="1:8" ht="21.75" customHeight="1">
      <c r="A507" s="60"/>
      <c r="B507" s="29" t="s">
        <v>82</v>
      </c>
      <c r="C507" s="30" t="s">
        <v>266</v>
      </c>
      <c r="D507" s="33" t="s">
        <v>7</v>
      </c>
      <c r="E507" s="33" t="s">
        <v>10</v>
      </c>
      <c r="F507" s="103"/>
      <c r="G507" s="32">
        <f>G508</f>
        <v>2086.3</v>
      </c>
      <c r="H507" s="52"/>
    </row>
    <row r="508" spans="1:8" ht="78.75">
      <c r="A508" s="60"/>
      <c r="B508" s="85" t="s">
        <v>58</v>
      </c>
      <c r="C508" s="30" t="s">
        <v>266</v>
      </c>
      <c r="D508" s="33" t="s">
        <v>7</v>
      </c>
      <c r="E508" s="33" t="s">
        <v>10</v>
      </c>
      <c r="F508" s="30">
        <v>100</v>
      </c>
      <c r="G508" s="32">
        <f>G509</f>
        <v>2086.3</v>
      </c>
      <c r="H508" s="52"/>
    </row>
    <row r="509" spans="1:8" ht="24" customHeight="1">
      <c r="A509" s="60"/>
      <c r="B509" s="85" t="s">
        <v>59</v>
      </c>
      <c r="C509" s="30" t="s">
        <v>266</v>
      </c>
      <c r="D509" s="33" t="s">
        <v>7</v>
      </c>
      <c r="E509" s="33" t="s">
        <v>10</v>
      </c>
      <c r="F509" s="30">
        <v>120</v>
      </c>
      <c r="G509" s="32">
        <v>2086.3</v>
      </c>
      <c r="H509" s="52"/>
    </row>
    <row r="510" spans="1:8" ht="19.5" customHeight="1">
      <c r="A510" s="60"/>
      <c r="B510" s="85" t="s">
        <v>84</v>
      </c>
      <c r="C510" s="30" t="s">
        <v>267</v>
      </c>
      <c r="D510" s="33" t="s">
        <v>7</v>
      </c>
      <c r="E510" s="33" t="s">
        <v>10</v>
      </c>
      <c r="F510" s="30" t="str">
        <f>F511</f>
        <v>100</v>
      </c>
      <c r="G510" s="32">
        <f>G511</f>
        <v>0</v>
      </c>
      <c r="H510" s="52"/>
    </row>
    <row r="511" spans="1:8" ht="78.75">
      <c r="A511" s="60"/>
      <c r="B511" s="29" t="s">
        <v>58</v>
      </c>
      <c r="C511" s="30" t="s">
        <v>267</v>
      </c>
      <c r="D511" s="33" t="s">
        <v>7</v>
      </c>
      <c r="E511" s="33" t="s">
        <v>10</v>
      </c>
      <c r="F511" s="30" t="s">
        <v>56</v>
      </c>
      <c r="G511" s="32">
        <f>G512</f>
        <v>0</v>
      </c>
      <c r="H511" s="52"/>
    </row>
    <row r="512" spans="1:8" ht="24.75" customHeight="1">
      <c r="A512" s="60"/>
      <c r="B512" s="85" t="s">
        <v>59</v>
      </c>
      <c r="C512" s="30" t="s">
        <v>267</v>
      </c>
      <c r="D512" s="33" t="s">
        <v>7</v>
      </c>
      <c r="E512" s="33" t="s">
        <v>10</v>
      </c>
      <c r="F512" s="30" t="s">
        <v>57</v>
      </c>
      <c r="G512" s="32">
        <f>685.7-685.7</f>
        <v>0</v>
      </c>
      <c r="H512" s="52"/>
    </row>
    <row r="513" spans="1:8" ht="27" customHeight="1">
      <c r="A513" s="60"/>
      <c r="B513" s="85" t="s">
        <v>47</v>
      </c>
      <c r="C513" s="30" t="s">
        <v>245</v>
      </c>
      <c r="D513" s="33" t="s">
        <v>7</v>
      </c>
      <c r="E513" s="33" t="s">
        <v>10</v>
      </c>
      <c r="F513" s="30" t="s">
        <v>46</v>
      </c>
      <c r="G513" s="32">
        <f>G514</f>
        <v>1108</v>
      </c>
      <c r="H513" s="52"/>
    </row>
    <row r="514" spans="1:8" ht="31.5">
      <c r="A514" s="60"/>
      <c r="B514" s="85" t="s">
        <v>53</v>
      </c>
      <c r="C514" s="30" t="s">
        <v>245</v>
      </c>
      <c r="D514" s="33" t="s">
        <v>7</v>
      </c>
      <c r="E514" s="33" t="s">
        <v>10</v>
      </c>
      <c r="F514" s="30" t="s">
        <v>52</v>
      </c>
      <c r="G514" s="32">
        <v>1108</v>
      </c>
      <c r="H514" s="52"/>
    </row>
    <row r="515" spans="1:8" ht="47.25">
      <c r="A515" s="60"/>
      <c r="B515" s="93" t="s">
        <v>246</v>
      </c>
      <c r="C515" s="94" t="s">
        <v>458</v>
      </c>
      <c r="D515" s="73" t="s">
        <v>7</v>
      </c>
      <c r="E515" s="73" t="s">
        <v>10</v>
      </c>
      <c r="F515" s="87"/>
      <c r="G515" s="91">
        <f>G516+G518+G520+G522+G524+G526</f>
        <v>11200</v>
      </c>
      <c r="H515" s="52"/>
    </row>
    <row r="516" spans="1:8" ht="24" customHeight="1">
      <c r="A516" s="60"/>
      <c r="B516" s="29" t="s">
        <v>47</v>
      </c>
      <c r="C516" s="37" t="s">
        <v>247</v>
      </c>
      <c r="D516" s="33" t="s">
        <v>7</v>
      </c>
      <c r="E516" s="33" t="s">
        <v>10</v>
      </c>
      <c r="F516" s="36" t="s">
        <v>46</v>
      </c>
      <c r="G516" s="32">
        <f>G517</f>
        <v>360</v>
      </c>
      <c r="H516" s="52"/>
    </row>
    <row r="517" spans="1:8" ht="31.5">
      <c r="A517" s="60"/>
      <c r="B517" s="29" t="s">
        <v>53</v>
      </c>
      <c r="C517" s="37" t="s">
        <v>247</v>
      </c>
      <c r="D517" s="33" t="s">
        <v>7</v>
      </c>
      <c r="E517" s="33" t="s">
        <v>10</v>
      </c>
      <c r="F517" s="36" t="s">
        <v>52</v>
      </c>
      <c r="G517" s="32">
        <f>385-25</f>
        <v>360</v>
      </c>
      <c r="H517" s="52"/>
    </row>
    <row r="518" spans="1:8" ht="31.5">
      <c r="A518" s="60"/>
      <c r="B518" s="85" t="s">
        <v>47</v>
      </c>
      <c r="C518" s="37" t="s">
        <v>247</v>
      </c>
      <c r="D518" s="33" t="s">
        <v>7</v>
      </c>
      <c r="E518" s="33" t="s">
        <v>17</v>
      </c>
      <c r="F518" s="36" t="s">
        <v>46</v>
      </c>
      <c r="G518" s="32">
        <f>G519</f>
        <v>315</v>
      </c>
      <c r="H518" s="52"/>
    </row>
    <row r="519" spans="1:8" ht="31.5">
      <c r="A519" s="60"/>
      <c r="B519" s="29" t="s">
        <v>53</v>
      </c>
      <c r="C519" s="37" t="s">
        <v>247</v>
      </c>
      <c r="D519" s="33" t="s">
        <v>7</v>
      </c>
      <c r="E519" s="33" t="s">
        <v>17</v>
      </c>
      <c r="F519" s="36" t="s">
        <v>52</v>
      </c>
      <c r="G519" s="32">
        <v>315</v>
      </c>
      <c r="H519" s="52"/>
    </row>
    <row r="520" spans="1:8" ht="25.5" customHeight="1">
      <c r="A520" s="60"/>
      <c r="B520" s="83" t="s">
        <v>47</v>
      </c>
      <c r="C520" s="37" t="s">
        <v>247</v>
      </c>
      <c r="D520" s="33" t="s">
        <v>14</v>
      </c>
      <c r="E520" s="33" t="s">
        <v>6</v>
      </c>
      <c r="F520" s="36" t="s">
        <v>46</v>
      </c>
      <c r="G520" s="32">
        <f>G521</f>
        <v>30</v>
      </c>
      <c r="H520" s="52"/>
    </row>
    <row r="521" spans="1:8" ht="31.5">
      <c r="A521" s="60"/>
      <c r="B521" s="83" t="s">
        <v>53</v>
      </c>
      <c r="C521" s="37" t="s">
        <v>247</v>
      </c>
      <c r="D521" s="33" t="s">
        <v>14</v>
      </c>
      <c r="E521" s="33" t="s">
        <v>6</v>
      </c>
      <c r="F521" s="36" t="s">
        <v>52</v>
      </c>
      <c r="G521" s="32">
        <v>30</v>
      </c>
      <c r="H521" s="52"/>
    </row>
    <row r="522" spans="1:8" ht="27.75" customHeight="1">
      <c r="A522" s="60"/>
      <c r="B522" s="85" t="s">
        <v>47</v>
      </c>
      <c r="C522" s="37" t="s">
        <v>247</v>
      </c>
      <c r="D522" s="33" t="s">
        <v>11</v>
      </c>
      <c r="E522" s="33" t="s">
        <v>10</v>
      </c>
      <c r="F522" s="36" t="s">
        <v>46</v>
      </c>
      <c r="G522" s="32">
        <f>G523</f>
        <v>30</v>
      </c>
      <c r="H522" s="52"/>
    </row>
    <row r="523" spans="1:8" ht="31.5">
      <c r="A523" s="60"/>
      <c r="B523" s="85" t="s">
        <v>53</v>
      </c>
      <c r="C523" s="37" t="s">
        <v>247</v>
      </c>
      <c r="D523" s="33" t="s">
        <v>11</v>
      </c>
      <c r="E523" s="33" t="s">
        <v>10</v>
      </c>
      <c r="F523" s="36" t="s">
        <v>52</v>
      </c>
      <c r="G523" s="32">
        <v>30</v>
      </c>
      <c r="H523" s="52"/>
    </row>
    <row r="524" spans="1:8" ht="15.75">
      <c r="A524" s="60"/>
      <c r="B524" s="36" t="s">
        <v>50</v>
      </c>
      <c r="C524" s="37" t="s">
        <v>247</v>
      </c>
      <c r="D524" s="33" t="s">
        <v>15</v>
      </c>
      <c r="E524" s="33" t="s">
        <v>7</v>
      </c>
      <c r="F524" s="36" t="s">
        <v>46</v>
      </c>
      <c r="G524" s="32">
        <f>G525</f>
        <v>10440</v>
      </c>
      <c r="H524" s="52"/>
    </row>
    <row r="525" spans="1:8" ht="31.5">
      <c r="A525" s="60"/>
      <c r="B525" s="36" t="s">
        <v>248</v>
      </c>
      <c r="C525" s="37" t="s">
        <v>247</v>
      </c>
      <c r="D525" s="33" t="s">
        <v>15</v>
      </c>
      <c r="E525" s="33" t="s">
        <v>7</v>
      </c>
      <c r="F525" s="36" t="s">
        <v>52</v>
      </c>
      <c r="G525" s="32">
        <v>10440</v>
      </c>
      <c r="H525" s="52"/>
    </row>
    <row r="526" spans="1:8" ht="20.25" customHeight="1">
      <c r="A526" s="60"/>
      <c r="B526" s="29" t="s">
        <v>47</v>
      </c>
      <c r="C526" s="37" t="s">
        <v>247</v>
      </c>
      <c r="D526" s="33" t="s">
        <v>16</v>
      </c>
      <c r="E526" s="33" t="s">
        <v>7</v>
      </c>
      <c r="F526" s="36" t="s">
        <v>46</v>
      </c>
      <c r="G526" s="32">
        <f>G527</f>
        <v>25</v>
      </c>
      <c r="H526" s="52"/>
    </row>
    <row r="527" spans="1:8" ht="31.5">
      <c r="A527" s="60"/>
      <c r="B527" s="29" t="s">
        <v>53</v>
      </c>
      <c r="C527" s="37" t="s">
        <v>247</v>
      </c>
      <c r="D527" s="33" t="s">
        <v>16</v>
      </c>
      <c r="E527" s="33" t="s">
        <v>7</v>
      </c>
      <c r="F527" s="36" t="s">
        <v>52</v>
      </c>
      <c r="G527" s="32">
        <v>25</v>
      </c>
      <c r="H527" s="52"/>
    </row>
    <row r="528" spans="1:8" ht="51.75" customHeight="1">
      <c r="A528" s="60"/>
      <c r="B528" s="93" t="s">
        <v>252</v>
      </c>
      <c r="C528" s="94" t="s">
        <v>459</v>
      </c>
      <c r="D528" s="73" t="s">
        <v>7</v>
      </c>
      <c r="E528" s="73" t="s">
        <v>10</v>
      </c>
      <c r="F528" s="79"/>
      <c r="G528" s="91">
        <f>G529</f>
        <v>3000</v>
      </c>
      <c r="H528" s="52"/>
    </row>
    <row r="529" spans="1:8" ht="21" customHeight="1">
      <c r="A529" s="60"/>
      <c r="B529" s="29" t="s">
        <v>47</v>
      </c>
      <c r="C529" s="37" t="s">
        <v>249</v>
      </c>
      <c r="D529" s="33" t="s">
        <v>7</v>
      </c>
      <c r="E529" s="33" t="s">
        <v>10</v>
      </c>
      <c r="F529" s="36" t="s">
        <v>46</v>
      </c>
      <c r="G529" s="32">
        <f>G530</f>
        <v>3000</v>
      </c>
      <c r="H529" s="52"/>
    </row>
    <row r="530" spans="1:8" ht="31.5">
      <c r="A530" s="60"/>
      <c r="B530" s="29" t="s">
        <v>53</v>
      </c>
      <c r="C530" s="37" t="s">
        <v>249</v>
      </c>
      <c r="D530" s="33" t="s">
        <v>7</v>
      </c>
      <c r="E530" s="33" t="s">
        <v>10</v>
      </c>
      <c r="F530" s="36" t="s">
        <v>52</v>
      </c>
      <c r="G530" s="32">
        <f>7572-2572-2000</f>
        <v>3000</v>
      </c>
      <c r="H530" s="52"/>
    </row>
    <row r="531" spans="1:8" ht="22.5" customHeight="1">
      <c r="A531" s="60"/>
      <c r="B531" s="79" t="s">
        <v>289</v>
      </c>
      <c r="C531" s="94" t="s">
        <v>460</v>
      </c>
      <c r="D531" s="73"/>
      <c r="E531" s="73"/>
      <c r="F531" s="79"/>
      <c r="G531" s="91">
        <f>G532+G535+G549+G561</f>
        <v>281520.7</v>
      </c>
      <c r="H531" s="52"/>
    </row>
    <row r="532" spans="1:8" ht="26.25" customHeight="1">
      <c r="A532" s="110"/>
      <c r="B532" s="29" t="s">
        <v>287</v>
      </c>
      <c r="C532" s="37" t="s">
        <v>288</v>
      </c>
      <c r="D532" s="33" t="s">
        <v>7</v>
      </c>
      <c r="E532" s="33" t="s">
        <v>36</v>
      </c>
      <c r="F532" s="103"/>
      <c r="G532" s="32">
        <f>G533</f>
        <v>2986.4</v>
      </c>
      <c r="H532" s="52"/>
    </row>
    <row r="533" spans="1:8" ht="78.75">
      <c r="A533" s="110"/>
      <c r="B533" s="29" t="s">
        <v>58</v>
      </c>
      <c r="C533" s="37" t="s">
        <v>288</v>
      </c>
      <c r="D533" s="33" t="s">
        <v>7</v>
      </c>
      <c r="E533" s="33" t="s">
        <v>36</v>
      </c>
      <c r="F533" s="36" t="s">
        <v>56</v>
      </c>
      <c r="G533" s="32">
        <f>G534</f>
        <v>2986.4</v>
      </c>
      <c r="H533" s="52"/>
    </row>
    <row r="534" spans="1:8" ht="23.25" customHeight="1">
      <c r="A534" s="110"/>
      <c r="B534" s="29" t="s">
        <v>59</v>
      </c>
      <c r="C534" s="37" t="s">
        <v>288</v>
      </c>
      <c r="D534" s="33" t="s">
        <v>7</v>
      </c>
      <c r="E534" s="33" t="s">
        <v>36</v>
      </c>
      <c r="F534" s="36" t="s">
        <v>57</v>
      </c>
      <c r="G534" s="32">
        <v>2986.4</v>
      </c>
      <c r="H534" s="52"/>
    </row>
    <row r="535" spans="1:8" ht="19.5" customHeight="1">
      <c r="A535" s="110"/>
      <c r="B535" s="29" t="s">
        <v>81</v>
      </c>
      <c r="C535" s="33" t="s">
        <v>290</v>
      </c>
      <c r="D535" s="33" t="s">
        <v>7</v>
      </c>
      <c r="E535" s="33" t="s">
        <v>10</v>
      </c>
      <c r="F535" s="36"/>
      <c r="G535" s="32">
        <f>G536+G539+G544</f>
        <v>197658.7</v>
      </c>
      <c r="H535" s="52"/>
    </row>
    <row r="536" spans="1:8" ht="15.75">
      <c r="A536" s="60"/>
      <c r="B536" s="29" t="s">
        <v>82</v>
      </c>
      <c r="C536" s="33" t="s">
        <v>291</v>
      </c>
      <c r="D536" s="33" t="s">
        <v>7</v>
      </c>
      <c r="E536" s="33" t="s">
        <v>10</v>
      </c>
      <c r="F536" s="36" t="str">
        <f>F537</f>
        <v>100</v>
      </c>
      <c r="G536" s="32">
        <f>G537</f>
        <v>21140.3</v>
      </c>
      <c r="H536" s="52"/>
    </row>
    <row r="537" spans="1:8" ht="78.75">
      <c r="A537" s="110"/>
      <c r="B537" s="29" t="s">
        <v>58</v>
      </c>
      <c r="C537" s="33" t="s">
        <v>291</v>
      </c>
      <c r="D537" s="33" t="s">
        <v>7</v>
      </c>
      <c r="E537" s="33" t="s">
        <v>10</v>
      </c>
      <c r="F537" s="33" t="s">
        <v>56</v>
      </c>
      <c r="G537" s="32">
        <f>G538</f>
        <v>21140.3</v>
      </c>
      <c r="H537" s="52"/>
    </row>
    <row r="538" spans="1:8" ht="24" customHeight="1">
      <c r="A538" s="110"/>
      <c r="B538" s="29" t="s">
        <v>59</v>
      </c>
      <c r="C538" s="33" t="s">
        <v>291</v>
      </c>
      <c r="D538" s="33" t="s">
        <v>7</v>
      </c>
      <c r="E538" s="33" t="s">
        <v>10</v>
      </c>
      <c r="F538" s="33" t="s">
        <v>57</v>
      </c>
      <c r="G538" s="32">
        <f>21659.7+490.1-3000+3000+103.1-1117.6+5</f>
        <v>21140.3</v>
      </c>
      <c r="H538" s="52"/>
    </row>
    <row r="539" spans="1:8" ht="20.25" customHeight="1">
      <c r="A539" s="110"/>
      <c r="B539" s="29" t="s">
        <v>84</v>
      </c>
      <c r="C539" s="33" t="s">
        <v>292</v>
      </c>
      <c r="D539" s="33" t="s">
        <v>7</v>
      </c>
      <c r="E539" s="33" t="s">
        <v>10</v>
      </c>
      <c r="F539" s="36"/>
      <c r="G539" s="32">
        <f>G540+G542</f>
        <v>146783.90000000002</v>
      </c>
      <c r="H539" s="52"/>
    </row>
    <row r="540" spans="1:8" ht="78.75">
      <c r="A540" s="60"/>
      <c r="B540" s="29" t="s">
        <v>58</v>
      </c>
      <c r="C540" s="33" t="s">
        <v>292</v>
      </c>
      <c r="D540" s="33" t="s">
        <v>7</v>
      </c>
      <c r="E540" s="33" t="s">
        <v>10</v>
      </c>
      <c r="F540" s="33" t="s">
        <v>56</v>
      </c>
      <c r="G540" s="32">
        <f>G541</f>
        <v>146573.7</v>
      </c>
      <c r="H540" s="52"/>
    </row>
    <row r="541" spans="1:8" ht="31.5">
      <c r="A541" s="110"/>
      <c r="B541" s="29" t="s">
        <v>59</v>
      </c>
      <c r="C541" s="33" t="s">
        <v>292</v>
      </c>
      <c r="D541" s="33" t="s">
        <v>7</v>
      </c>
      <c r="E541" s="33" t="s">
        <v>10</v>
      </c>
      <c r="F541" s="33" t="s">
        <v>57</v>
      </c>
      <c r="G541" s="32">
        <f>146079.2+492.3+948+400-204.8-10.4+210.2-1000-52.2+36.8-300-25.4</f>
        <v>146573.7</v>
      </c>
      <c r="H541" s="52"/>
    </row>
    <row r="542" spans="1:8" ht="21" customHeight="1">
      <c r="A542" s="110"/>
      <c r="B542" s="29" t="s">
        <v>50</v>
      </c>
      <c r="C542" s="33" t="s">
        <v>292</v>
      </c>
      <c r="D542" s="33" t="s">
        <v>7</v>
      </c>
      <c r="E542" s="33" t="s">
        <v>10</v>
      </c>
      <c r="F542" s="33" t="s">
        <v>48</v>
      </c>
      <c r="G542" s="32">
        <f>G543</f>
        <v>210.20000000000002</v>
      </c>
      <c r="H542" s="52"/>
    </row>
    <row r="543" spans="1:8" ht="31.5">
      <c r="A543" s="110"/>
      <c r="B543" s="29" t="s">
        <v>51</v>
      </c>
      <c r="C543" s="33" t="s">
        <v>292</v>
      </c>
      <c r="D543" s="33" t="s">
        <v>7</v>
      </c>
      <c r="E543" s="33" t="s">
        <v>10</v>
      </c>
      <c r="F543" s="33" t="s">
        <v>49</v>
      </c>
      <c r="G543" s="32">
        <f>204.8+5.4</f>
        <v>210.20000000000002</v>
      </c>
      <c r="H543" s="52"/>
    </row>
    <row r="544" spans="1:8" ht="31.5">
      <c r="A544" s="60"/>
      <c r="B544" s="29" t="s">
        <v>86</v>
      </c>
      <c r="C544" s="33" t="s">
        <v>293</v>
      </c>
      <c r="D544" s="33" t="s">
        <v>7</v>
      </c>
      <c r="E544" s="33" t="s">
        <v>10</v>
      </c>
      <c r="F544" s="36"/>
      <c r="G544" s="32">
        <f>G545+G547</f>
        <v>29734.500000000004</v>
      </c>
      <c r="H544" s="52"/>
    </row>
    <row r="545" spans="1:8" ht="27.75" customHeight="1">
      <c r="A545" s="110"/>
      <c r="B545" s="29" t="s">
        <v>47</v>
      </c>
      <c r="C545" s="33" t="s">
        <v>293</v>
      </c>
      <c r="D545" s="33" t="s">
        <v>7</v>
      </c>
      <c r="E545" s="33" t="s">
        <v>10</v>
      </c>
      <c r="F545" s="33" t="s">
        <v>46</v>
      </c>
      <c r="G545" s="32">
        <f>G546</f>
        <v>29104.500000000004</v>
      </c>
      <c r="H545" s="52"/>
    </row>
    <row r="546" spans="1:8" ht="34.5" customHeight="1">
      <c r="A546" s="110"/>
      <c r="B546" s="29" t="s">
        <v>53</v>
      </c>
      <c r="C546" s="33" t="s">
        <v>293</v>
      </c>
      <c r="D546" s="33" t="s">
        <v>7</v>
      </c>
      <c r="E546" s="33" t="s">
        <v>10</v>
      </c>
      <c r="F546" s="33" t="s">
        <v>52</v>
      </c>
      <c r="G546" s="32">
        <f>33670.3-103.1-400-300-1200-4950-347+1626+527.6+100-100+430-36.8+25.4+162.1</f>
        <v>29104.500000000004</v>
      </c>
      <c r="H546" s="52"/>
    </row>
    <row r="547" spans="1:8" ht="21" customHeight="1">
      <c r="A547" s="110"/>
      <c r="B547" s="29" t="s">
        <v>88</v>
      </c>
      <c r="C547" s="33" t="s">
        <v>293</v>
      </c>
      <c r="D547" s="33" t="s">
        <v>7</v>
      </c>
      <c r="E547" s="33" t="s">
        <v>10</v>
      </c>
      <c r="F547" s="33" t="s">
        <v>89</v>
      </c>
      <c r="G547" s="32">
        <f>G548</f>
        <v>630</v>
      </c>
      <c r="H547" s="52"/>
    </row>
    <row r="548" spans="1:8" ht="20.25" customHeight="1">
      <c r="A548" s="110"/>
      <c r="B548" s="29" t="s">
        <v>90</v>
      </c>
      <c r="C548" s="33" t="s">
        <v>293</v>
      </c>
      <c r="D548" s="33" t="s">
        <v>7</v>
      </c>
      <c r="E548" s="33" t="s">
        <v>10</v>
      </c>
      <c r="F548" s="33" t="s">
        <v>91</v>
      </c>
      <c r="G548" s="32">
        <v>630</v>
      </c>
      <c r="H548" s="52"/>
    </row>
    <row r="549" spans="1:8" ht="20.25" customHeight="1">
      <c r="A549" s="110"/>
      <c r="B549" s="29" t="s">
        <v>81</v>
      </c>
      <c r="C549" s="33" t="s">
        <v>290</v>
      </c>
      <c r="D549" s="33" t="s">
        <v>7</v>
      </c>
      <c r="E549" s="33" t="s">
        <v>17</v>
      </c>
      <c r="F549" s="33"/>
      <c r="G549" s="32">
        <f>G550+G553+G556</f>
        <v>50996.5</v>
      </c>
      <c r="H549" s="29"/>
    </row>
    <row r="550" spans="1:8" ht="26.25" customHeight="1">
      <c r="A550" s="110"/>
      <c r="B550" s="29" t="s">
        <v>82</v>
      </c>
      <c r="C550" s="33" t="s">
        <v>291</v>
      </c>
      <c r="D550" s="33" t="s">
        <v>7</v>
      </c>
      <c r="E550" s="33" t="s">
        <v>17</v>
      </c>
      <c r="F550" s="33" t="str">
        <f>F551</f>
        <v>100</v>
      </c>
      <c r="G550" s="32">
        <f>G551</f>
        <v>106.40000000000003</v>
      </c>
      <c r="H550" s="29"/>
    </row>
    <row r="551" spans="1:8" ht="79.5" customHeight="1">
      <c r="A551" s="60"/>
      <c r="B551" s="29" t="s">
        <v>58</v>
      </c>
      <c r="C551" s="33" t="s">
        <v>291</v>
      </c>
      <c r="D551" s="33" t="s">
        <v>7</v>
      </c>
      <c r="E551" s="33" t="s">
        <v>17</v>
      </c>
      <c r="F551" s="33" t="s">
        <v>56</v>
      </c>
      <c r="G551" s="32">
        <f>G552</f>
        <v>106.40000000000003</v>
      </c>
      <c r="H551" s="29"/>
    </row>
    <row r="552" spans="1:8" ht="20.25" customHeight="1">
      <c r="A552" s="110"/>
      <c r="B552" s="29" t="s">
        <v>59</v>
      </c>
      <c r="C552" s="33" t="s">
        <v>291</v>
      </c>
      <c r="D552" s="33" t="s">
        <v>7</v>
      </c>
      <c r="E552" s="33" t="s">
        <v>17</v>
      </c>
      <c r="F552" s="33" t="s">
        <v>57</v>
      </c>
      <c r="G552" s="32">
        <f>527.7-421.3</f>
        <v>106.40000000000003</v>
      </c>
      <c r="H552" s="29"/>
    </row>
    <row r="553" spans="1:8" ht="23.25" customHeight="1">
      <c r="A553" s="60"/>
      <c r="B553" s="29" t="s">
        <v>84</v>
      </c>
      <c r="C553" s="33" t="s">
        <v>292</v>
      </c>
      <c r="D553" s="33" t="s">
        <v>7</v>
      </c>
      <c r="E553" s="33" t="s">
        <v>17</v>
      </c>
      <c r="F553" s="33" t="str">
        <f>F554</f>
        <v>100</v>
      </c>
      <c r="G553" s="32">
        <f>G554</f>
        <v>40991.3</v>
      </c>
      <c r="H553" s="29"/>
    </row>
    <row r="554" spans="1:8" ht="79.5" customHeight="1">
      <c r="A554" s="110"/>
      <c r="B554" s="29" t="s">
        <v>58</v>
      </c>
      <c r="C554" s="33" t="s">
        <v>292</v>
      </c>
      <c r="D554" s="33" t="s">
        <v>7</v>
      </c>
      <c r="E554" s="33" t="s">
        <v>17</v>
      </c>
      <c r="F554" s="33" t="s">
        <v>56</v>
      </c>
      <c r="G554" s="32">
        <f>G555</f>
        <v>40991.3</v>
      </c>
      <c r="H554" s="29"/>
    </row>
    <row r="555" spans="1:8" ht="20.25" customHeight="1">
      <c r="A555" s="60"/>
      <c r="B555" s="29" t="s">
        <v>59</v>
      </c>
      <c r="C555" s="33" t="s">
        <v>292</v>
      </c>
      <c r="D555" s="33" t="s">
        <v>7</v>
      </c>
      <c r="E555" s="33" t="s">
        <v>17</v>
      </c>
      <c r="F555" s="33" t="s">
        <v>57</v>
      </c>
      <c r="G555" s="32">
        <v>40991.3</v>
      </c>
      <c r="H555" s="29"/>
    </row>
    <row r="556" spans="1:8" ht="33" customHeight="1">
      <c r="A556" s="110"/>
      <c r="B556" s="29" t="s">
        <v>86</v>
      </c>
      <c r="C556" s="33" t="s">
        <v>293</v>
      </c>
      <c r="D556" s="33" t="s">
        <v>7</v>
      </c>
      <c r="E556" s="33" t="s">
        <v>17</v>
      </c>
      <c r="F556" s="33"/>
      <c r="G556" s="32">
        <f>G557+G559</f>
        <v>9898.8</v>
      </c>
      <c r="H556" s="29"/>
    </row>
    <row r="557" spans="1:8" ht="30.75" customHeight="1">
      <c r="A557" s="60"/>
      <c r="B557" s="29" t="s">
        <v>47</v>
      </c>
      <c r="C557" s="33" t="s">
        <v>293</v>
      </c>
      <c r="D557" s="33" t="s">
        <v>7</v>
      </c>
      <c r="E557" s="33" t="s">
        <v>17</v>
      </c>
      <c r="F557" s="33" t="s">
        <v>46</v>
      </c>
      <c r="G557" s="32">
        <f>G558</f>
        <v>9828.8</v>
      </c>
      <c r="H557" s="29"/>
    </row>
    <row r="558" spans="1:8" ht="35.25" customHeight="1">
      <c r="A558" s="110"/>
      <c r="B558" s="29" t="s">
        <v>53</v>
      </c>
      <c r="C558" s="33" t="s">
        <v>293</v>
      </c>
      <c r="D558" s="33" t="s">
        <v>7</v>
      </c>
      <c r="E558" s="33" t="s">
        <v>17</v>
      </c>
      <c r="F558" s="33" t="s">
        <v>52</v>
      </c>
      <c r="G558" s="32">
        <f>6367.5+3030+421.3+10</f>
        <v>9828.8</v>
      </c>
      <c r="H558" s="29"/>
    </row>
    <row r="559" spans="1:8" ht="20.25" customHeight="1">
      <c r="A559" s="60"/>
      <c r="B559" s="29" t="s">
        <v>88</v>
      </c>
      <c r="C559" s="33" t="s">
        <v>293</v>
      </c>
      <c r="D559" s="33" t="s">
        <v>7</v>
      </c>
      <c r="E559" s="33" t="s">
        <v>17</v>
      </c>
      <c r="F559" s="33" t="s">
        <v>89</v>
      </c>
      <c r="G559" s="32">
        <f>G560</f>
        <v>70</v>
      </c>
      <c r="H559" s="29"/>
    </row>
    <row r="560" spans="1:8" ht="19.5" customHeight="1">
      <c r="A560" s="110"/>
      <c r="B560" s="29" t="s">
        <v>90</v>
      </c>
      <c r="C560" s="33" t="s">
        <v>293</v>
      </c>
      <c r="D560" s="33" t="s">
        <v>7</v>
      </c>
      <c r="E560" s="33" t="s">
        <v>17</v>
      </c>
      <c r="F560" s="33" t="s">
        <v>91</v>
      </c>
      <c r="G560" s="32">
        <v>70</v>
      </c>
      <c r="H560" s="29"/>
    </row>
    <row r="561" spans="1:8" ht="39" customHeight="1">
      <c r="A561" s="110"/>
      <c r="B561" s="29" t="s">
        <v>294</v>
      </c>
      <c r="C561" s="33" t="s">
        <v>295</v>
      </c>
      <c r="D561" s="33" t="s">
        <v>7</v>
      </c>
      <c r="E561" s="33" t="s">
        <v>211</v>
      </c>
      <c r="F561" s="33"/>
      <c r="G561" s="32">
        <f>G562+G564+G566</f>
        <v>29879.1</v>
      </c>
      <c r="H561" s="52"/>
    </row>
    <row r="562" spans="1:8" ht="82.5" customHeight="1">
      <c r="A562" s="60"/>
      <c r="B562" s="29" t="s">
        <v>58</v>
      </c>
      <c r="C562" s="33" t="s">
        <v>295</v>
      </c>
      <c r="D562" s="33" t="s">
        <v>7</v>
      </c>
      <c r="E562" s="33" t="s">
        <v>211</v>
      </c>
      <c r="F562" s="33" t="s">
        <v>56</v>
      </c>
      <c r="G562" s="32">
        <f>G563</f>
        <v>18899.8</v>
      </c>
      <c r="H562" s="52"/>
    </row>
    <row r="563" spans="1:8" ht="25.5" customHeight="1">
      <c r="A563" s="110"/>
      <c r="B563" s="29" t="s">
        <v>93</v>
      </c>
      <c r="C563" s="33" t="s">
        <v>295</v>
      </c>
      <c r="D563" s="33" t="s">
        <v>7</v>
      </c>
      <c r="E563" s="33" t="s">
        <v>211</v>
      </c>
      <c r="F563" s="33" t="s">
        <v>94</v>
      </c>
      <c r="G563" s="32">
        <v>18899.8</v>
      </c>
      <c r="H563" s="52"/>
    </row>
    <row r="564" spans="1:8" ht="32.25" customHeight="1">
      <c r="A564" s="60"/>
      <c r="B564" s="29" t="s">
        <v>47</v>
      </c>
      <c r="C564" s="33" t="s">
        <v>295</v>
      </c>
      <c r="D564" s="33" t="s">
        <v>7</v>
      </c>
      <c r="E564" s="33" t="s">
        <v>211</v>
      </c>
      <c r="F564" s="33" t="s">
        <v>46</v>
      </c>
      <c r="G564" s="32">
        <f>G565</f>
        <v>10479.3</v>
      </c>
      <c r="H564" s="52"/>
    </row>
    <row r="565" spans="1:8" ht="37.5" customHeight="1">
      <c r="A565" s="110"/>
      <c r="B565" s="29" t="s">
        <v>53</v>
      </c>
      <c r="C565" s="33" t="s">
        <v>295</v>
      </c>
      <c r="D565" s="33" t="s">
        <v>7</v>
      </c>
      <c r="E565" s="33" t="s">
        <v>211</v>
      </c>
      <c r="F565" s="33" t="s">
        <v>52</v>
      </c>
      <c r="G565" s="32">
        <f>9582+897.3</f>
        <v>10479.3</v>
      </c>
      <c r="H565" s="52"/>
    </row>
    <row r="566" spans="1:8" ht="20.25" customHeight="1">
      <c r="A566" s="110"/>
      <c r="B566" s="29" t="s">
        <v>88</v>
      </c>
      <c r="C566" s="33" t="s">
        <v>295</v>
      </c>
      <c r="D566" s="33" t="s">
        <v>7</v>
      </c>
      <c r="E566" s="33" t="s">
        <v>211</v>
      </c>
      <c r="F566" s="33" t="s">
        <v>89</v>
      </c>
      <c r="G566" s="32">
        <f>G567</f>
        <v>500</v>
      </c>
      <c r="H566" s="52"/>
    </row>
    <row r="567" spans="1:8" ht="20.25" customHeight="1">
      <c r="A567" s="60"/>
      <c r="B567" s="29" t="s">
        <v>90</v>
      </c>
      <c r="C567" s="33" t="s">
        <v>295</v>
      </c>
      <c r="D567" s="33" t="s">
        <v>7</v>
      </c>
      <c r="E567" s="33" t="s">
        <v>211</v>
      </c>
      <c r="F567" s="33" t="s">
        <v>91</v>
      </c>
      <c r="G567" s="32">
        <v>500</v>
      </c>
      <c r="H567" s="52"/>
    </row>
    <row r="568" spans="1:8" s="15" customFormat="1" ht="83.25" customHeight="1">
      <c r="A568" s="61">
        <v>12</v>
      </c>
      <c r="B568" s="54" t="s">
        <v>385</v>
      </c>
      <c r="C568" s="75" t="s">
        <v>461</v>
      </c>
      <c r="D568" s="31"/>
      <c r="E568" s="31"/>
      <c r="F568" s="30"/>
      <c r="G568" s="74">
        <f>G572+G576+G580+G569</f>
        <v>20450</v>
      </c>
      <c r="H568" s="62">
        <v>0</v>
      </c>
    </row>
    <row r="569" spans="1:8" s="15" customFormat="1" ht="24.75" customHeight="1">
      <c r="A569" s="61"/>
      <c r="B569" s="35" t="s">
        <v>19</v>
      </c>
      <c r="C569" s="30" t="s">
        <v>461</v>
      </c>
      <c r="D569" s="33" t="s">
        <v>10</v>
      </c>
      <c r="E569" s="33" t="s">
        <v>18</v>
      </c>
      <c r="F569" s="30"/>
      <c r="G569" s="32">
        <f>G570</f>
        <v>200</v>
      </c>
      <c r="H569" s="62"/>
    </row>
    <row r="570" spans="1:8" s="15" customFormat="1" ht="28.5" customHeight="1">
      <c r="A570" s="61"/>
      <c r="B570" s="29" t="s">
        <v>47</v>
      </c>
      <c r="C570" s="30" t="s">
        <v>184</v>
      </c>
      <c r="D570" s="33" t="s">
        <v>10</v>
      </c>
      <c r="E570" s="33" t="s">
        <v>18</v>
      </c>
      <c r="F570" s="30" t="s">
        <v>46</v>
      </c>
      <c r="G570" s="32">
        <f>G571</f>
        <v>200</v>
      </c>
      <c r="H570" s="62"/>
    </row>
    <row r="571" spans="1:8" s="15" customFormat="1" ht="33.75" customHeight="1">
      <c r="A571" s="61"/>
      <c r="B571" s="29" t="s">
        <v>53</v>
      </c>
      <c r="C571" s="30" t="s">
        <v>184</v>
      </c>
      <c r="D571" s="33" t="s">
        <v>10</v>
      </c>
      <c r="E571" s="33" t="s">
        <v>18</v>
      </c>
      <c r="F571" s="30" t="s">
        <v>52</v>
      </c>
      <c r="G571" s="32">
        <v>200</v>
      </c>
      <c r="H571" s="62"/>
    </row>
    <row r="572" spans="1:8" s="15" customFormat="1" ht="21.75" customHeight="1">
      <c r="A572" s="9"/>
      <c r="B572" s="101" t="s">
        <v>183</v>
      </c>
      <c r="C572" s="30" t="s">
        <v>184</v>
      </c>
      <c r="D572" s="33" t="s">
        <v>18</v>
      </c>
      <c r="E572" s="33" t="s">
        <v>7</v>
      </c>
      <c r="F572" s="30"/>
      <c r="G572" s="32">
        <f>G573</f>
        <v>9125</v>
      </c>
      <c r="H572" s="34"/>
    </row>
    <row r="573" spans="1:8" ht="34.5" customHeight="1">
      <c r="A573" s="51"/>
      <c r="B573" s="35" t="s">
        <v>185</v>
      </c>
      <c r="C573" s="30" t="s">
        <v>184</v>
      </c>
      <c r="D573" s="33" t="s">
        <v>18</v>
      </c>
      <c r="E573" s="33" t="s">
        <v>7</v>
      </c>
      <c r="F573" s="30"/>
      <c r="G573" s="32">
        <f>G574</f>
        <v>9125</v>
      </c>
      <c r="H573" s="34"/>
    </row>
    <row r="574" spans="1:8" ht="39" customHeight="1">
      <c r="A574" s="51"/>
      <c r="B574" s="35" t="s">
        <v>45</v>
      </c>
      <c r="C574" s="30" t="s">
        <v>184</v>
      </c>
      <c r="D574" s="33" t="s">
        <v>18</v>
      </c>
      <c r="E574" s="33" t="s">
        <v>7</v>
      </c>
      <c r="F574" s="30" t="s">
        <v>44</v>
      </c>
      <c r="G574" s="32">
        <f>G575</f>
        <v>9125</v>
      </c>
      <c r="H574" s="34"/>
    </row>
    <row r="575" spans="1:8" ht="23.25" customHeight="1">
      <c r="A575" s="51"/>
      <c r="B575" s="35" t="s">
        <v>186</v>
      </c>
      <c r="C575" s="30" t="s">
        <v>184</v>
      </c>
      <c r="D575" s="33" t="s">
        <v>18</v>
      </c>
      <c r="E575" s="33" t="s">
        <v>7</v>
      </c>
      <c r="F575" s="30" t="s">
        <v>187</v>
      </c>
      <c r="G575" s="32">
        <v>9125</v>
      </c>
      <c r="H575" s="34"/>
    </row>
    <row r="576" spans="1:8" ht="24" customHeight="1">
      <c r="A576" s="51"/>
      <c r="B576" s="35" t="s">
        <v>188</v>
      </c>
      <c r="C576" s="30" t="s">
        <v>184</v>
      </c>
      <c r="D576" s="33" t="s">
        <v>18</v>
      </c>
      <c r="E576" s="33" t="s">
        <v>36</v>
      </c>
      <c r="F576" s="30"/>
      <c r="G576" s="32">
        <f>G577</f>
        <v>9125</v>
      </c>
      <c r="H576" s="34"/>
    </row>
    <row r="577" spans="1:8" ht="20.25" customHeight="1">
      <c r="A577" s="51"/>
      <c r="B577" s="35" t="s">
        <v>189</v>
      </c>
      <c r="C577" s="30" t="s">
        <v>184</v>
      </c>
      <c r="D577" s="33" t="s">
        <v>18</v>
      </c>
      <c r="E577" s="33" t="s">
        <v>36</v>
      </c>
      <c r="F577" s="30"/>
      <c r="G577" s="32">
        <f>G578</f>
        <v>9125</v>
      </c>
      <c r="H577" s="34"/>
    </row>
    <row r="578" spans="1:8" ht="37.5" customHeight="1">
      <c r="A578" s="51"/>
      <c r="B578" s="35" t="s">
        <v>45</v>
      </c>
      <c r="C578" s="30" t="s">
        <v>184</v>
      </c>
      <c r="D578" s="33" t="s">
        <v>18</v>
      </c>
      <c r="E578" s="33" t="s">
        <v>36</v>
      </c>
      <c r="F578" s="30" t="s">
        <v>44</v>
      </c>
      <c r="G578" s="32">
        <f>G579</f>
        <v>9125</v>
      </c>
      <c r="H578" s="34"/>
    </row>
    <row r="579" spans="1:8" ht="20.25" customHeight="1">
      <c r="A579" s="51"/>
      <c r="B579" s="101" t="s">
        <v>186</v>
      </c>
      <c r="C579" s="30" t="s">
        <v>184</v>
      </c>
      <c r="D579" s="33" t="s">
        <v>18</v>
      </c>
      <c r="E579" s="33" t="s">
        <v>36</v>
      </c>
      <c r="F579" s="30" t="s">
        <v>187</v>
      </c>
      <c r="G579" s="32">
        <v>9125</v>
      </c>
      <c r="H579" s="34"/>
    </row>
    <row r="580" spans="1:8" ht="36.75" customHeight="1">
      <c r="A580" s="51"/>
      <c r="B580" s="101" t="s">
        <v>99</v>
      </c>
      <c r="C580" s="30" t="s">
        <v>184</v>
      </c>
      <c r="D580" s="33" t="s">
        <v>18</v>
      </c>
      <c r="E580" s="33" t="s">
        <v>36</v>
      </c>
      <c r="F580" s="30" t="s">
        <v>46</v>
      </c>
      <c r="G580" s="32">
        <f>G581</f>
        <v>2000</v>
      </c>
      <c r="H580" s="34"/>
    </row>
    <row r="581" spans="1:8" ht="36" customHeight="1">
      <c r="A581" s="51"/>
      <c r="B581" s="101" t="s">
        <v>100</v>
      </c>
      <c r="C581" s="30" t="s">
        <v>184</v>
      </c>
      <c r="D581" s="33" t="s">
        <v>18</v>
      </c>
      <c r="E581" s="33" t="s">
        <v>36</v>
      </c>
      <c r="F581" s="30" t="s">
        <v>52</v>
      </c>
      <c r="G581" s="32">
        <v>2000</v>
      </c>
      <c r="H581" s="34"/>
    </row>
    <row r="582" spans="1:8" ht="75.75" customHeight="1">
      <c r="A582" s="9">
        <v>13</v>
      </c>
      <c r="B582" s="115" t="s">
        <v>212</v>
      </c>
      <c r="C582" s="72" t="s">
        <v>462</v>
      </c>
      <c r="D582" s="76"/>
      <c r="E582" s="76"/>
      <c r="F582" s="75"/>
      <c r="G582" s="74">
        <f>G583+G588+G594</f>
        <v>78978.7</v>
      </c>
      <c r="H582" s="34"/>
    </row>
    <row r="583" spans="1:8" ht="67.5" customHeight="1">
      <c r="A583" s="51"/>
      <c r="B583" s="49" t="s">
        <v>226</v>
      </c>
      <c r="C583" s="58" t="s">
        <v>213</v>
      </c>
      <c r="D583" s="33" t="s">
        <v>10</v>
      </c>
      <c r="E583" s="33" t="s">
        <v>11</v>
      </c>
      <c r="F583" s="58"/>
      <c r="G583" s="32">
        <f>G584+G586</f>
        <v>38283.9</v>
      </c>
      <c r="H583" s="34"/>
    </row>
    <row r="584" spans="1:8" ht="24.75" customHeight="1">
      <c r="A584" s="51"/>
      <c r="B584" s="85" t="s">
        <v>47</v>
      </c>
      <c r="C584" s="58" t="s">
        <v>213</v>
      </c>
      <c r="D584" s="33" t="s">
        <v>10</v>
      </c>
      <c r="E584" s="33" t="s">
        <v>11</v>
      </c>
      <c r="F584" s="58" t="s">
        <v>46</v>
      </c>
      <c r="G584" s="32">
        <f>G585</f>
        <v>37711.6</v>
      </c>
      <c r="H584" s="34"/>
    </row>
    <row r="585" spans="1:8" ht="35.25" customHeight="1">
      <c r="A585" s="51"/>
      <c r="B585" s="85" t="s">
        <v>53</v>
      </c>
      <c r="C585" s="58" t="s">
        <v>213</v>
      </c>
      <c r="D585" s="33" t="s">
        <v>10</v>
      </c>
      <c r="E585" s="33" t="s">
        <v>11</v>
      </c>
      <c r="F585" s="58" t="s">
        <v>52</v>
      </c>
      <c r="G585" s="32">
        <f>22500+9138+5840.9+232.7</f>
        <v>37711.6</v>
      </c>
      <c r="H585" s="34"/>
    </row>
    <row r="586" spans="1:8" ht="20.25" customHeight="1">
      <c r="A586" s="51"/>
      <c r="B586" s="85" t="s">
        <v>88</v>
      </c>
      <c r="C586" s="58" t="s">
        <v>213</v>
      </c>
      <c r="D586" s="33" t="s">
        <v>10</v>
      </c>
      <c r="E586" s="33" t="s">
        <v>11</v>
      </c>
      <c r="F586" s="58" t="s">
        <v>89</v>
      </c>
      <c r="G586" s="32">
        <f>G587</f>
        <v>572.3</v>
      </c>
      <c r="H586" s="34"/>
    </row>
    <row r="587" spans="1:8" ht="20.25" customHeight="1">
      <c r="A587" s="51"/>
      <c r="B587" s="85" t="s">
        <v>227</v>
      </c>
      <c r="C587" s="58" t="s">
        <v>213</v>
      </c>
      <c r="D587" s="33" t="s">
        <v>10</v>
      </c>
      <c r="E587" s="33" t="s">
        <v>11</v>
      </c>
      <c r="F587" s="58" t="s">
        <v>228</v>
      </c>
      <c r="G587" s="32">
        <f>15783.9-9138-5840.9-232.7</f>
        <v>572.3</v>
      </c>
      <c r="H587" s="34"/>
    </row>
    <row r="588" spans="1:8" ht="21" customHeight="1">
      <c r="A588" s="51"/>
      <c r="B588" s="29" t="s">
        <v>229</v>
      </c>
      <c r="C588" s="36" t="s">
        <v>213</v>
      </c>
      <c r="D588" s="33" t="s">
        <v>10</v>
      </c>
      <c r="E588" s="33" t="s">
        <v>6</v>
      </c>
      <c r="F588" s="36"/>
      <c r="G588" s="32">
        <f>G590+G591</f>
        <v>39771</v>
      </c>
      <c r="H588" s="34"/>
    </row>
    <row r="589" spans="1:8" ht="21.75" customHeight="1">
      <c r="A589" s="51"/>
      <c r="B589" s="29" t="s">
        <v>47</v>
      </c>
      <c r="C589" s="36" t="s">
        <v>213</v>
      </c>
      <c r="D589" s="33" t="s">
        <v>10</v>
      </c>
      <c r="E589" s="33" t="s">
        <v>6</v>
      </c>
      <c r="F589" s="36" t="s">
        <v>46</v>
      </c>
      <c r="G589" s="32">
        <f>G590</f>
        <v>100</v>
      </c>
      <c r="H589" s="34"/>
    </row>
    <row r="590" spans="1:8" ht="34.5" customHeight="1">
      <c r="A590" s="51"/>
      <c r="B590" s="85" t="s">
        <v>53</v>
      </c>
      <c r="C590" s="58" t="s">
        <v>213</v>
      </c>
      <c r="D590" s="33" t="s">
        <v>10</v>
      </c>
      <c r="E590" s="33" t="s">
        <v>6</v>
      </c>
      <c r="F590" s="58" t="s">
        <v>52</v>
      </c>
      <c r="G590" s="32">
        <f>3937.8+100-3937.8</f>
        <v>100</v>
      </c>
      <c r="H590" s="34"/>
    </row>
    <row r="591" spans="1:8" ht="58.5" customHeight="1">
      <c r="A591" s="51"/>
      <c r="B591" s="29" t="s">
        <v>317</v>
      </c>
      <c r="C591" s="36" t="s">
        <v>324</v>
      </c>
      <c r="D591" s="33" t="s">
        <v>10</v>
      </c>
      <c r="E591" s="33" t="s">
        <v>6</v>
      </c>
      <c r="F591" s="36"/>
      <c r="G591" s="32">
        <f>G592</f>
        <v>39671</v>
      </c>
      <c r="H591" s="34"/>
    </row>
    <row r="592" spans="1:8" ht="21.75" customHeight="1">
      <c r="A592" s="51"/>
      <c r="B592" s="85" t="s">
        <v>311</v>
      </c>
      <c r="C592" s="58" t="s">
        <v>324</v>
      </c>
      <c r="D592" s="33" t="s">
        <v>10</v>
      </c>
      <c r="E592" s="33" t="s">
        <v>6</v>
      </c>
      <c r="F592" s="58" t="s">
        <v>312</v>
      </c>
      <c r="G592" s="32">
        <f>G593</f>
        <v>39671</v>
      </c>
      <c r="H592" s="34"/>
    </row>
    <row r="593" spans="1:8" ht="22.5" customHeight="1">
      <c r="A593" s="51"/>
      <c r="B593" s="85" t="s">
        <v>313</v>
      </c>
      <c r="C593" s="58" t="s">
        <v>324</v>
      </c>
      <c r="D593" s="33" t="s">
        <v>10</v>
      </c>
      <c r="E593" s="33" t="s">
        <v>6</v>
      </c>
      <c r="F593" s="58" t="s">
        <v>314</v>
      </c>
      <c r="G593" s="32">
        <f>31014+4939.8+2921.7+262.1+33.4+500</f>
        <v>39671</v>
      </c>
      <c r="H593" s="34"/>
    </row>
    <row r="594" spans="1:8" ht="34.5" customHeight="1">
      <c r="A594" s="51"/>
      <c r="B594" s="85" t="s">
        <v>230</v>
      </c>
      <c r="C594" s="58" t="s">
        <v>213</v>
      </c>
      <c r="D594" s="33" t="s">
        <v>10</v>
      </c>
      <c r="E594" s="33" t="s">
        <v>18</v>
      </c>
      <c r="F594" s="58"/>
      <c r="G594" s="64">
        <f>G595</f>
        <v>923.8</v>
      </c>
      <c r="H594" s="34"/>
    </row>
    <row r="595" spans="1:8" ht="20.25" customHeight="1">
      <c r="A595" s="51"/>
      <c r="B595" s="29" t="s">
        <v>47</v>
      </c>
      <c r="C595" s="36" t="s">
        <v>213</v>
      </c>
      <c r="D595" s="33" t="s">
        <v>10</v>
      </c>
      <c r="E595" s="33" t="s">
        <v>18</v>
      </c>
      <c r="F595" s="36" t="s">
        <v>46</v>
      </c>
      <c r="G595" s="52">
        <f>G596</f>
        <v>923.8</v>
      </c>
      <c r="H595" s="34"/>
    </row>
    <row r="596" spans="1:8" ht="34.5" customHeight="1">
      <c r="A596" s="51"/>
      <c r="B596" s="29" t="s">
        <v>53</v>
      </c>
      <c r="C596" s="36" t="s">
        <v>213</v>
      </c>
      <c r="D596" s="33" t="s">
        <v>10</v>
      </c>
      <c r="E596" s="33" t="s">
        <v>18</v>
      </c>
      <c r="F596" s="36" t="s">
        <v>52</v>
      </c>
      <c r="G596" s="52">
        <v>923.8</v>
      </c>
      <c r="H596" s="34"/>
    </row>
    <row r="597" spans="1:8" s="16" customFormat="1" ht="85.5" customHeight="1">
      <c r="A597" s="26">
        <v>14</v>
      </c>
      <c r="B597" s="54" t="s">
        <v>200</v>
      </c>
      <c r="C597" s="75" t="s">
        <v>463</v>
      </c>
      <c r="D597" s="78"/>
      <c r="E597" s="78"/>
      <c r="F597" s="79"/>
      <c r="G597" s="74">
        <f>G598+G602+G604</f>
        <v>9179</v>
      </c>
      <c r="H597" s="74">
        <f>H598+H602</f>
        <v>719</v>
      </c>
    </row>
    <row r="598" spans="1:8" s="16" customFormat="1" ht="19.5" customHeight="1">
      <c r="A598" s="26"/>
      <c r="B598" s="29" t="s">
        <v>9</v>
      </c>
      <c r="C598" s="30" t="s">
        <v>109</v>
      </c>
      <c r="D598" s="30" t="s">
        <v>10</v>
      </c>
      <c r="E598" s="30" t="s">
        <v>20</v>
      </c>
      <c r="F598" s="30"/>
      <c r="G598" s="32">
        <f>G599</f>
        <v>5</v>
      </c>
      <c r="H598" s="34"/>
    </row>
    <row r="599" spans="1:8" s="16" customFormat="1" ht="21.75" customHeight="1">
      <c r="A599" s="26"/>
      <c r="B599" s="29" t="s">
        <v>19</v>
      </c>
      <c r="C599" s="30" t="s">
        <v>109</v>
      </c>
      <c r="D599" s="30" t="s">
        <v>10</v>
      </c>
      <c r="E599" s="30" t="s">
        <v>18</v>
      </c>
      <c r="F599" s="30"/>
      <c r="G599" s="32">
        <f>G600</f>
        <v>5</v>
      </c>
      <c r="H599" s="34"/>
    </row>
    <row r="600" spans="1:8" s="16" customFormat="1" ht="36.75" customHeight="1">
      <c r="A600" s="26"/>
      <c r="B600" s="101" t="s">
        <v>45</v>
      </c>
      <c r="C600" s="30" t="s">
        <v>109</v>
      </c>
      <c r="D600" s="33" t="s">
        <v>10</v>
      </c>
      <c r="E600" s="33" t="s">
        <v>18</v>
      </c>
      <c r="F600" s="30" t="s">
        <v>44</v>
      </c>
      <c r="G600" s="32">
        <f>G601</f>
        <v>5</v>
      </c>
      <c r="H600" s="34"/>
    </row>
    <row r="601" spans="1:8" s="16" customFormat="1" ht="20.25" customHeight="1">
      <c r="A601" s="26"/>
      <c r="B601" s="83" t="s">
        <v>55</v>
      </c>
      <c r="C601" s="30" t="s">
        <v>109</v>
      </c>
      <c r="D601" s="33" t="s">
        <v>10</v>
      </c>
      <c r="E601" s="33" t="s">
        <v>18</v>
      </c>
      <c r="F601" s="30" t="s">
        <v>54</v>
      </c>
      <c r="G601" s="32">
        <f>2000-200-1795</f>
        <v>5</v>
      </c>
      <c r="H601" s="34"/>
    </row>
    <row r="602" spans="1:8" s="16" customFormat="1" ht="17.25" customHeight="1">
      <c r="A602" s="26"/>
      <c r="B602" s="29" t="s">
        <v>13</v>
      </c>
      <c r="C602" s="30" t="s">
        <v>109</v>
      </c>
      <c r="D602" s="33" t="s">
        <v>14</v>
      </c>
      <c r="E602" s="33"/>
      <c r="F602" s="30"/>
      <c r="G602" s="32">
        <f>G606</f>
        <v>7379</v>
      </c>
      <c r="H602" s="32">
        <f>H606</f>
        <v>719</v>
      </c>
    </row>
    <row r="603" spans="1:8" s="16" customFormat="1" ht="17.25" customHeight="1">
      <c r="A603" s="26"/>
      <c r="B603" s="29" t="s">
        <v>39</v>
      </c>
      <c r="C603" s="30" t="s">
        <v>109</v>
      </c>
      <c r="D603" s="33" t="s">
        <v>14</v>
      </c>
      <c r="E603" s="33" t="s">
        <v>7</v>
      </c>
      <c r="F603" s="30"/>
      <c r="G603" s="32">
        <f>G604</f>
        <v>1795</v>
      </c>
      <c r="H603" s="32"/>
    </row>
    <row r="604" spans="1:8" s="16" customFormat="1" ht="31.5" customHeight="1">
      <c r="A604" s="26"/>
      <c r="B604" s="101" t="s">
        <v>45</v>
      </c>
      <c r="C604" s="30" t="s">
        <v>109</v>
      </c>
      <c r="D604" s="33" t="s">
        <v>14</v>
      </c>
      <c r="E604" s="33" t="s">
        <v>7</v>
      </c>
      <c r="F604" s="30" t="s">
        <v>44</v>
      </c>
      <c r="G604" s="32">
        <f>G605</f>
        <v>1795</v>
      </c>
      <c r="H604" s="34"/>
    </row>
    <row r="605" spans="1:8" s="16" customFormat="1" ht="21" customHeight="1">
      <c r="A605" s="26"/>
      <c r="B605" s="83" t="s">
        <v>55</v>
      </c>
      <c r="C605" s="30" t="s">
        <v>109</v>
      </c>
      <c r="D605" s="33" t="s">
        <v>14</v>
      </c>
      <c r="E605" s="33" t="s">
        <v>7</v>
      </c>
      <c r="F605" s="30" t="s">
        <v>54</v>
      </c>
      <c r="G605" s="32">
        <v>1795</v>
      </c>
      <c r="H605" s="34"/>
    </row>
    <row r="606" spans="1:8" s="16" customFormat="1" ht="17.25" customHeight="1">
      <c r="A606" s="26"/>
      <c r="B606" s="29" t="s">
        <v>38</v>
      </c>
      <c r="C606" s="30" t="s">
        <v>109</v>
      </c>
      <c r="D606" s="33" t="s">
        <v>14</v>
      </c>
      <c r="E606" s="33" t="s">
        <v>36</v>
      </c>
      <c r="F606" s="30"/>
      <c r="G606" s="32">
        <f>G607+G609</f>
        <v>7379</v>
      </c>
      <c r="H606" s="32">
        <f>H607+H609</f>
        <v>719</v>
      </c>
    </row>
    <row r="607" spans="1:8" s="16" customFormat="1" ht="33.75" customHeight="1">
      <c r="A607" s="26"/>
      <c r="B607" s="101" t="s">
        <v>45</v>
      </c>
      <c r="C607" s="30" t="s">
        <v>109</v>
      </c>
      <c r="D607" s="33" t="s">
        <v>14</v>
      </c>
      <c r="E607" s="33" t="s">
        <v>36</v>
      </c>
      <c r="F607" s="30" t="s">
        <v>44</v>
      </c>
      <c r="G607" s="32">
        <f>G608</f>
        <v>6660</v>
      </c>
      <c r="H607" s="34"/>
    </row>
    <row r="608" spans="1:8" s="16" customFormat="1" ht="19.5" customHeight="1">
      <c r="A608" s="26"/>
      <c r="B608" s="83" t="s">
        <v>55</v>
      </c>
      <c r="C608" s="30" t="s">
        <v>109</v>
      </c>
      <c r="D608" s="33" t="s">
        <v>14</v>
      </c>
      <c r="E608" s="33" t="s">
        <v>36</v>
      </c>
      <c r="F608" s="30" t="s">
        <v>54</v>
      </c>
      <c r="G608" s="32">
        <f>9160-2500</f>
        <v>6660</v>
      </c>
      <c r="H608" s="34"/>
    </row>
    <row r="609" spans="1:8" s="16" customFormat="1" ht="132" customHeight="1">
      <c r="A609" s="26"/>
      <c r="B609" s="83" t="s">
        <v>379</v>
      </c>
      <c r="C609" s="30" t="s">
        <v>380</v>
      </c>
      <c r="D609" s="33" t="s">
        <v>14</v>
      </c>
      <c r="E609" s="33" t="s">
        <v>36</v>
      </c>
      <c r="F609" s="30"/>
      <c r="G609" s="32">
        <f>G610</f>
        <v>719</v>
      </c>
      <c r="H609" s="32">
        <f>H610</f>
        <v>719</v>
      </c>
    </row>
    <row r="610" spans="1:8" s="16" customFormat="1" ht="36" customHeight="1">
      <c r="A610" s="26"/>
      <c r="B610" s="25" t="s">
        <v>45</v>
      </c>
      <c r="C610" s="30" t="s">
        <v>380</v>
      </c>
      <c r="D610" s="33" t="s">
        <v>14</v>
      </c>
      <c r="E610" s="33" t="s">
        <v>36</v>
      </c>
      <c r="F610" s="30" t="s">
        <v>44</v>
      </c>
      <c r="G610" s="32">
        <f>G611</f>
        <v>719</v>
      </c>
      <c r="H610" s="32">
        <f>H611</f>
        <v>719</v>
      </c>
    </row>
    <row r="611" spans="1:8" s="16" customFormat="1" ht="21" customHeight="1">
      <c r="A611" s="26"/>
      <c r="B611" s="25" t="s">
        <v>55</v>
      </c>
      <c r="C611" s="30" t="s">
        <v>380</v>
      </c>
      <c r="D611" s="33" t="s">
        <v>14</v>
      </c>
      <c r="E611" s="33" t="s">
        <v>36</v>
      </c>
      <c r="F611" s="30" t="s">
        <v>54</v>
      </c>
      <c r="G611" s="32">
        <v>719</v>
      </c>
      <c r="H611" s="32">
        <v>719</v>
      </c>
    </row>
    <row r="612" spans="1:8" ht="57" customHeight="1">
      <c r="A612" s="26">
        <v>15</v>
      </c>
      <c r="B612" s="54" t="s">
        <v>193</v>
      </c>
      <c r="C612" s="72" t="s">
        <v>465</v>
      </c>
      <c r="D612" s="76"/>
      <c r="E612" s="76"/>
      <c r="F612" s="30"/>
      <c r="G612" s="74">
        <f>G614</f>
        <v>1800</v>
      </c>
      <c r="H612" s="62">
        <v>0</v>
      </c>
    </row>
    <row r="613" spans="1:8" ht="23.25" customHeight="1">
      <c r="A613" s="51"/>
      <c r="B613" s="29" t="s">
        <v>47</v>
      </c>
      <c r="C613" s="36" t="s">
        <v>201</v>
      </c>
      <c r="D613" s="33" t="s">
        <v>10</v>
      </c>
      <c r="E613" s="33" t="s">
        <v>18</v>
      </c>
      <c r="F613" s="30" t="s">
        <v>46</v>
      </c>
      <c r="G613" s="32">
        <f>G614</f>
        <v>1800</v>
      </c>
      <c r="H613" s="34"/>
    </row>
    <row r="614" spans="1:8" ht="31.5">
      <c r="A614" s="51"/>
      <c r="B614" s="29" t="s">
        <v>53</v>
      </c>
      <c r="C614" s="36" t="s">
        <v>201</v>
      </c>
      <c r="D614" s="33" t="s">
        <v>10</v>
      </c>
      <c r="E614" s="33" t="s">
        <v>18</v>
      </c>
      <c r="F614" s="30" t="s">
        <v>52</v>
      </c>
      <c r="G614" s="32">
        <f>2000-200</f>
        <v>1800</v>
      </c>
      <c r="H614" s="55"/>
    </row>
    <row r="615" spans="1:8" ht="122.25" customHeight="1">
      <c r="A615" s="26">
        <v>16</v>
      </c>
      <c r="B615" s="54" t="s">
        <v>208</v>
      </c>
      <c r="C615" s="72" t="s">
        <v>464</v>
      </c>
      <c r="D615" s="76"/>
      <c r="E615" s="76"/>
      <c r="F615" s="72"/>
      <c r="G615" s="74">
        <f>G616+G618+G620+G623+G628+G633+G636+G639+G642+G645+G650+G657</f>
        <v>82737.4</v>
      </c>
      <c r="H615" s="74">
        <f>H619+H642+H616+H623+H628+H633+H636+H639+H645+H650+H620</f>
        <v>55273</v>
      </c>
    </row>
    <row r="616" spans="1:8" ht="26.25" customHeight="1">
      <c r="A616" s="26"/>
      <c r="B616" s="29" t="s">
        <v>47</v>
      </c>
      <c r="C616" s="36" t="s">
        <v>210</v>
      </c>
      <c r="D616" s="33" t="s">
        <v>7</v>
      </c>
      <c r="E616" s="33" t="s">
        <v>211</v>
      </c>
      <c r="F616" s="36" t="s">
        <v>46</v>
      </c>
      <c r="G616" s="52">
        <f>G617</f>
        <v>4575.400000000001</v>
      </c>
      <c r="H616" s="34"/>
    </row>
    <row r="617" spans="1:8" ht="34.5" customHeight="1">
      <c r="A617" s="26"/>
      <c r="B617" s="29" t="s">
        <v>53</v>
      </c>
      <c r="C617" s="36" t="s">
        <v>210</v>
      </c>
      <c r="D617" s="33" t="s">
        <v>7</v>
      </c>
      <c r="E617" s="33" t="s">
        <v>211</v>
      </c>
      <c r="F617" s="58" t="s">
        <v>52</v>
      </c>
      <c r="G617" s="52">
        <f>3733.8+841.6</f>
        <v>4575.400000000001</v>
      </c>
      <c r="H617" s="34"/>
    </row>
    <row r="618" spans="1:8" ht="37.5" customHeight="1">
      <c r="A618" s="51"/>
      <c r="B618" s="29" t="s">
        <v>45</v>
      </c>
      <c r="C618" s="36" t="s">
        <v>210</v>
      </c>
      <c r="D618" s="33" t="s">
        <v>7</v>
      </c>
      <c r="E618" s="33" t="s">
        <v>211</v>
      </c>
      <c r="F618" s="36" t="s">
        <v>44</v>
      </c>
      <c r="G618" s="32">
        <f>G619</f>
        <v>12889</v>
      </c>
      <c r="H618" s="34"/>
    </row>
    <row r="619" spans="1:8" ht="21" customHeight="1">
      <c r="A619" s="51"/>
      <c r="B619" s="29" t="s">
        <v>209</v>
      </c>
      <c r="C619" s="36" t="s">
        <v>210</v>
      </c>
      <c r="D619" s="33" t="s">
        <v>7</v>
      </c>
      <c r="E619" s="33" t="s">
        <v>211</v>
      </c>
      <c r="F619" s="36" t="s">
        <v>54</v>
      </c>
      <c r="G619" s="32">
        <f>1476+4114.2+11147.8+763+5335.8-9947.8</f>
        <v>12889</v>
      </c>
      <c r="H619" s="55"/>
    </row>
    <row r="620" spans="1:8" ht="99.75" customHeight="1">
      <c r="A620" s="51"/>
      <c r="B620" s="29" t="s">
        <v>399</v>
      </c>
      <c r="C620" s="33" t="s">
        <v>400</v>
      </c>
      <c r="D620" s="33" t="s">
        <v>7</v>
      </c>
      <c r="E620" s="33" t="s">
        <v>211</v>
      </c>
      <c r="F620" s="36"/>
      <c r="G620" s="32">
        <f>G621</f>
        <v>4655</v>
      </c>
      <c r="H620" s="32">
        <f>H621</f>
        <v>4655</v>
      </c>
    </row>
    <row r="621" spans="1:8" ht="24.75" customHeight="1">
      <c r="A621" s="51"/>
      <c r="B621" s="29" t="s">
        <v>47</v>
      </c>
      <c r="C621" s="33" t="s">
        <v>400</v>
      </c>
      <c r="D621" s="33" t="s">
        <v>7</v>
      </c>
      <c r="E621" s="33" t="s">
        <v>211</v>
      </c>
      <c r="F621" s="36" t="s">
        <v>46</v>
      </c>
      <c r="G621" s="32">
        <f>G622</f>
        <v>4655</v>
      </c>
      <c r="H621" s="32">
        <f>H622</f>
        <v>4655</v>
      </c>
    </row>
    <row r="622" spans="1:8" ht="37.5" customHeight="1">
      <c r="A622" s="51"/>
      <c r="B622" s="29" t="s">
        <v>53</v>
      </c>
      <c r="C622" s="33" t="s">
        <v>400</v>
      </c>
      <c r="D622" s="33" t="s">
        <v>7</v>
      </c>
      <c r="E622" s="33" t="s">
        <v>211</v>
      </c>
      <c r="F622" s="36" t="s">
        <v>52</v>
      </c>
      <c r="G622" s="32">
        <v>4655</v>
      </c>
      <c r="H622" s="32">
        <v>4655</v>
      </c>
    </row>
    <row r="623" spans="1:8" ht="143.25" customHeight="1">
      <c r="A623" s="51"/>
      <c r="B623" s="29" t="s">
        <v>365</v>
      </c>
      <c r="C623" s="36" t="s">
        <v>366</v>
      </c>
      <c r="D623" s="33" t="s">
        <v>7</v>
      </c>
      <c r="E623" s="33" t="s">
        <v>211</v>
      </c>
      <c r="F623" s="36"/>
      <c r="G623" s="32">
        <f>G626+G624</f>
        <v>1891</v>
      </c>
      <c r="H623" s="32">
        <f>H626+H624</f>
        <v>1891</v>
      </c>
    </row>
    <row r="624" spans="1:8" ht="27" customHeight="1">
      <c r="A624" s="51"/>
      <c r="B624" s="29" t="s">
        <v>47</v>
      </c>
      <c r="C624" s="36" t="s">
        <v>366</v>
      </c>
      <c r="D624" s="33" t="s">
        <v>7</v>
      </c>
      <c r="E624" s="33" t="s">
        <v>211</v>
      </c>
      <c r="F624" s="36" t="s">
        <v>46</v>
      </c>
      <c r="G624" s="32">
        <f>G625</f>
        <v>1189</v>
      </c>
      <c r="H624" s="32">
        <f>H625</f>
        <v>1189</v>
      </c>
    </row>
    <row r="625" spans="1:8" ht="34.5" customHeight="1">
      <c r="A625" s="51"/>
      <c r="B625" s="29" t="s">
        <v>53</v>
      </c>
      <c r="C625" s="36" t="s">
        <v>366</v>
      </c>
      <c r="D625" s="33" t="s">
        <v>7</v>
      </c>
      <c r="E625" s="33" t="s">
        <v>211</v>
      </c>
      <c r="F625" s="36" t="s">
        <v>52</v>
      </c>
      <c r="G625" s="32">
        <v>1189</v>
      </c>
      <c r="H625" s="32">
        <v>1189</v>
      </c>
    </row>
    <row r="626" spans="1:8" ht="36.75" customHeight="1">
      <c r="A626" s="51"/>
      <c r="B626" s="29" t="s">
        <v>45</v>
      </c>
      <c r="C626" s="36" t="s">
        <v>366</v>
      </c>
      <c r="D626" s="33" t="s">
        <v>7</v>
      </c>
      <c r="E626" s="33" t="s">
        <v>211</v>
      </c>
      <c r="F626" s="36" t="s">
        <v>44</v>
      </c>
      <c r="G626" s="32">
        <f>G627</f>
        <v>702</v>
      </c>
      <c r="H626" s="32">
        <f>H627</f>
        <v>702</v>
      </c>
    </row>
    <row r="627" spans="1:8" ht="21.75" customHeight="1">
      <c r="A627" s="51"/>
      <c r="B627" s="29" t="s">
        <v>55</v>
      </c>
      <c r="C627" s="36" t="s">
        <v>366</v>
      </c>
      <c r="D627" s="33" t="s">
        <v>7</v>
      </c>
      <c r="E627" s="33" t="s">
        <v>211</v>
      </c>
      <c r="F627" s="36" t="s">
        <v>54</v>
      </c>
      <c r="G627" s="32">
        <v>702</v>
      </c>
      <c r="H627" s="32">
        <v>702</v>
      </c>
    </row>
    <row r="628" spans="1:8" ht="141.75">
      <c r="A628" s="51"/>
      <c r="B628" s="29" t="s">
        <v>367</v>
      </c>
      <c r="C628" s="36" t="s">
        <v>368</v>
      </c>
      <c r="D628" s="33" t="s">
        <v>7</v>
      </c>
      <c r="E628" s="33" t="s">
        <v>211</v>
      </c>
      <c r="F628" s="36"/>
      <c r="G628" s="32">
        <f>G631+G629</f>
        <v>14806</v>
      </c>
      <c r="H628" s="32">
        <f>H631+H629</f>
        <v>14806</v>
      </c>
    </row>
    <row r="629" spans="1:8" ht="22.5" customHeight="1">
      <c r="A629" s="51"/>
      <c r="B629" s="29" t="s">
        <v>47</v>
      </c>
      <c r="C629" s="36" t="s">
        <v>368</v>
      </c>
      <c r="D629" s="33" t="s">
        <v>7</v>
      </c>
      <c r="E629" s="33" t="s">
        <v>211</v>
      </c>
      <c r="F629" s="36" t="s">
        <v>46</v>
      </c>
      <c r="G629" s="32">
        <f>G630</f>
        <v>8026</v>
      </c>
      <c r="H629" s="32">
        <f>H630</f>
        <v>8026</v>
      </c>
    </row>
    <row r="630" spans="1:8" ht="31.5">
      <c r="A630" s="51"/>
      <c r="B630" s="29" t="s">
        <v>53</v>
      </c>
      <c r="C630" s="36" t="s">
        <v>368</v>
      </c>
      <c r="D630" s="33" t="s">
        <v>7</v>
      </c>
      <c r="E630" s="33" t="s">
        <v>211</v>
      </c>
      <c r="F630" s="36" t="s">
        <v>52</v>
      </c>
      <c r="G630" s="32">
        <v>8026</v>
      </c>
      <c r="H630" s="32">
        <v>8026</v>
      </c>
    </row>
    <row r="631" spans="1:8" ht="35.25" customHeight="1">
      <c r="A631" s="51"/>
      <c r="B631" s="29" t="s">
        <v>45</v>
      </c>
      <c r="C631" s="36" t="s">
        <v>368</v>
      </c>
      <c r="D631" s="33" t="s">
        <v>7</v>
      </c>
      <c r="E631" s="33" t="s">
        <v>211</v>
      </c>
      <c r="F631" s="36" t="s">
        <v>44</v>
      </c>
      <c r="G631" s="32">
        <f>G632</f>
        <v>6780</v>
      </c>
      <c r="H631" s="32">
        <f>H632</f>
        <v>6780</v>
      </c>
    </row>
    <row r="632" spans="1:8" ht="21.75" customHeight="1">
      <c r="A632" s="51"/>
      <c r="B632" s="29" t="s">
        <v>55</v>
      </c>
      <c r="C632" s="36" t="s">
        <v>368</v>
      </c>
      <c r="D632" s="33" t="s">
        <v>7</v>
      </c>
      <c r="E632" s="33" t="s">
        <v>211</v>
      </c>
      <c r="F632" s="36" t="s">
        <v>54</v>
      </c>
      <c r="G632" s="32">
        <v>6780</v>
      </c>
      <c r="H632" s="32">
        <v>6780</v>
      </c>
    </row>
    <row r="633" spans="1:8" ht="175.5" customHeight="1">
      <c r="A633" s="51"/>
      <c r="B633" s="29" t="s">
        <v>369</v>
      </c>
      <c r="C633" s="36" t="s">
        <v>370</v>
      </c>
      <c r="D633" s="33" t="s">
        <v>7</v>
      </c>
      <c r="E633" s="33" t="s">
        <v>211</v>
      </c>
      <c r="F633" s="36"/>
      <c r="G633" s="32">
        <f>G634</f>
        <v>1266</v>
      </c>
      <c r="H633" s="32">
        <f>H634</f>
        <v>1266</v>
      </c>
    </row>
    <row r="634" spans="1:8" ht="33.75" customHeight="1">
      <c r="A634" s="51"/>
      <c r="B634" s="29" t="s">
        <v>45</v>
      </c>
      <c r="C634" s="36" t="s">
        <v>370</v>
      </c>
      <c r="D634" s="33" t="s">
        <v>7</v>
      </c>
      <c r="E634" s="33" t="s">
        <v>211</v>
      </c>
      <c r="F634" s="36" t="s">
        <v>44</v>
      </c>
      <c r="G634" s="32">
        <f>G635</f>
        <v>1266</v>
      </c>
      <c r="H634" s="32">
        <f>H635</f>
        <v>1266</v>
      </c>
    </row>
    <row r="635" spans="1:8" ht="21.75" customHeight="1">
      <c r="A635" s="51"/>
      <c r="B635" s="29" t="s">
        <v>55</v>
      </c>
      <c r="C635" s="36" t="s">
        <v>370</v>
      </c>
      <c r="D635" s="33" t="s">
        <v>7</v>
      </c>
      <c r="E635" s="33" t="s">
        <v>211</v>
      </c>
      <c r="F635" s="36" t="s">
        <v>54</v>
      </c>
      <c r="G635" s="32">
        <v>1266</v>
      </c>
      <c r="H635" s="32">
        <v>1266</v>
      </c>
    </row>
    <row r="636" spans="1:8" ht="178.5" customHeight="1">
      <c r="A636" s="51"/>
      <c r="B636" s="29" t="s">
        <v>371</v>
      </c>
      <c r="C636" s="36" t="s">
        <v>372</v>
      </c>
      <c r="D636" s="33" t="s">
        <v>7</v>
      </c>
      <c r="E636" s="33" t="s">
        <v>211</v>
      </c>
      <c r="F636" s="36"/>
      <c r="G636" s="32">
        <f>G637</f>
        <v>546</v>
      </c>
      <c r="H636" s="32">
        <f>H637</f>
        <v>546</v>
      </c>
    </row>
    <row r="637" spans="1:8" ht="41.25" customHeight="1">
      <c r="A637" s="51"/>
      <c r="B637" s="29" t="s">
        <v>45</v>
      </c>
      <c r="C637" s="36" t="s">
        <v>372</v>
      </c>
      <c r="D637" s="33" t="s">
        <v>7</v>
      </c>
      <c r="E637" s="33" t="s">
        <v>211</v>
      </c>
      <c r="F637" s="36" t="s">
        <v>44</v>
      </c>
      <c r="G637" s="32">
        <f>G638</f>
        <v>546</v>
      </c>
      <c r="H637" s="32">
        <f>H638</f>
        <v>546</v>
      </c>
    </row>
    <row r="638" spans="1:8" ht="21.75" customHeight="1">
      <c r="A638" s="51"/>
      <c r="B638" s="29" t="s">
        <v>55</v>
      </c>
      <c r="C638" s="36" t="s">
        <v>372</v>
      </c>
      <c r="D638" s="33" t="s">
        <v>7</v>
      </c>
      <c r="E638" s="33" t="s">
        <v>211</v>
      </c>
      <c r="F638" s="36" t="s">
        <v>54</v>
      </c>
      <c r="G638" s="32">
        <v>546</v>
      </c>
      <c r="H638" s="32">
        <v>546</v>
      </c>
    </row>
    <row r="639" spans="1:8" ht="192.75" customHeight="1">
      <c r="A639" s="51"/>
      <c r="B639" s="29" t="s">
        <v>373</v>
      </c>
      <c r="C639" s="36" t="s">
        <v>374</v>
      </c>
      <c r="D639" s="33" t="s">
        <v>7</v>
      </c>
      <c r="E639" s="33" t="s">
        <v>211</v>
      </c>
      <c r="F639" s="36"/>
      <c r="G639" s="32">
        <f>G640</f>
        <v>416</v>
      </c>
      <c r="H639" s="32">
        <f>H640</f>
        <v>416</v>
      </c>
    </row>
    <row r="640" spans="1:8" ht="35.25" customHeight="1">
      <c r="A640" s="51"/>
      <c r="B640" s="29" t="s">
        <v>45</v>
      </c>
      <c r="C640" s="36" t="s">
        <v>374</v>
      </c>
      <c r="D640" s="33" t="s">
        <v>7</v>
      </c>
      <c r="E640" s="33" t="s">
        <v>211</v>
      </c>
      <c r="F640" s="36" t="s">
        <v>44</v>
      </c>
      <c r="G640" s="32">
        <f>G641</f>
        <v>416</v>
      </c>
      <c r="H640" s="32">
        <f>H641</f>
        <v>416</v>
      </c>
    </row>
    <row r="641" spans="1:8" ht="21.75" customHeight="1">
      <c r="A641" s="51"/>
      <c r="B641" s="29" t="s">
        <v>55</v>
      </c>
      <c r="C641" s="36" t="s">
        <v>374</v>
      </c>
      <c r="D641" s="33" t="s">
        <v>7</v>
      </c>
      <c r="E641" s="33" t="s">
        <v>211</v>
      </c>
      <c r="F641" s="36" t="s">
        <v>54</v>
      </c>
      <c r="G641" s="32">
        <v>416</v>
      </c>
      <c r="H641" s="32">
        <v>416</v>
      </c>
    </row>
    <row r="642" spans="1:8" ht="130.5" customHeight="1">
      <c r="A642" s="51"/>
      <c r="B642" s="29" t="s">
        <v>296</v>
      </c>
      <c r="C642" s="36" t="s">
        <v>297</v>
      </c>
      <c r="D642" s="33" t="s">
        <v>7</v>
      </c>
      <c r="E642" s="33" t="s">
        <v>211</v>
      </c>
      <c r="F642" s="36"/>
      <c r="G642" s="32">
        <f>G643</f>
        <v>21886</v>
      </c>
      <c r="H642" s="32">
        <f>H643</f>
        <v>21886</v>
      </c>
    </row>
    <row r="643" spans="1:8" ht="36" customHeight="1">
      <c r="A643" s="51"/>
      <c r="B643" s="29" t="s">
        <v>45</v>
      </c>
      <c r="C643" s="36" t="s">
        <v>297</v>
      </c>
      <c r="D643" s="33" t="s">
        <v>7</v>
      </c>
      <c r="E643" s="33" t="s">
        <v>211</v>
      </c>
      <c r="F643" s="36" t="s">
        <v>44</v>
      </c>
      <c r="G643" s="32">
        <f>G644</f>
        <v>21886</v>
      </c>
      <c r="H643" s="32">
        <f>H644</f>
        <v>21886</v>
      </c>
    </row>
    <row r="644" spans="1:8" ht="18" customHeight="1">
      <c r="A644" s="51"/>
      <c r="B644" s="29" t="s">
        <v>209</v>
      </c>
      <c r="C644" s="36" t="s">
        <v>297</v>
      </c>
      <c r="D644" s="33" t="s">
        <v>7</v>
      </c>
      <c r="E644" s="33" t="s">
        <v>211</v>
      </c>
      <c r="F644" s="36" t="s">
        <v>54</v>
      </c>
      <c r="G644" s="32">
        <f>15762+10423-4300+1</f>
        <v>21886</v>
      </c>
      <c r="H644" s="32">
        <f>15762+10423-4300+1</f>
        <v>21886</v>
      </c>
    </row>
    <row r="645" spans="1:8" ht="133.5" customHeight="1">
      <c r="A645" s="51"/>
      <c r="B645" s="29" t="s">
        <v>375</v>
      </c>
      <c r="C645" s="33" t="s">
        <v>376</v>
      </c>
      <c r="D645" s="33" t="s">
        <v>7</v>
      </c>
      <c r="E645" s="33" t="s">
        <v>211</v>
      </c>
      <c r="F645" s="36"/>
      <c r="G645" s="32">
        <f>G648+G646</f>
        <v>8401</v>
      </c>
      <c r="H645" s="32">
        <f>H648+H646</f>
        <v>8401</v>
      </c>
    </row>
    <row r="646" spans="1:8" ht="26.25" customHeight="1">
      <c r="A646" s="51"/>
      <c r="B646" s="29" t="s">
        <v>47</v>
      </c>
      <c r="C646" s="33" t="s">
        <v>376</v>
      </c>
      <c r="D646" s="33" t="s">
        <v>7</v>
      </c>
      <c r="E646" s="33" t="s">
        <v>211</v>
      </c>
      <c r="F646" s="36" t="s">
        <v>46</v>
      </c>
      <c r="G646" s="32">
        <f>G647</f>
        <v>6623</v>
      </c>
      <c r="H646" s="32">
        <f>H647</f>
        <v>6623</v>
      </c>
    </row>
    <row r="647" spans="1:8" ht="36" customHeight="1">
      <c r="A647" s="51"/>
      <c r="B647" s="29" t="s">
        <v>53</v>
      </c>
      <c r="C647" s="33" t="s">
        <v>376</v>
      </c>
      <c r="D647" s="33" t="s">
        <v>7</v>
      </c>
      <c r="E647" s="33" t="s">
        <v>211</v>
      </c>
      <c r="F647" s="36" t="s">
        <v>52</v>
      </c>
      <c r="G647" s="32">
        <v>6623</v>
      </c>
      <c r="H647" s="32">
        <v>6623</v>
      </c>
    </row>
    <row r="648" spans="1:8" ht="34.5" customHeight="1">
      <c r="A648" s="51"/>
      <c r="B648" s="29" t="s">
        <v>45</v>
      </c>
      <c r="C648" s="33" t="s">
        <v>376</v>
      </c>
      <c r="D648" s="33" t="s">
        <v>7</v>
      </c>
      <c r="E648" s="33" t="s">
        <v>211</v>
      </c>
      <c r="F648" s="36" t="s">
        <v>44</v>
      </c>
      <c r="G648" s="32">
        <f>G649</f>
        <v>1778</v>
      </c>
      <c r="H648" s="32">
        <f>H649</f>
        <v>1778</v>
      </c>
    </row>
    <row r="649" spans="1:8" ht="18" customHeight="1">
      <c r="A649" s="51"/>
      <c r="B649" s="29" t="s">
        <v>209</v>
      </c>
      <c r="C649" s="33" t="s">
        <v>376</v>
      </c>
      <c r="D649" s="33" t="s">
        <v>7</v>
      </c>
      <c r="E649" s="33" t="s">
        <v>211</v>
      </c>
      <c r="F649" s="36" t="s">
        <v>54</v>
      </c>
      <c r="G649" s="32">
        <v>1778</v>
      </c>
      <c r="H649" s="32">
        <v>1778</v>
      </c>
    </row>
    <row r="650" spans="1:8" ht="144" customHeight="1">
      <c r="A650" s="51"/>
      <c r="B650" s="29" t="s">
        <v>377</v>
      </c>
      <c r="C650" s="33" t="s">
        <v>378</v>
      </c>
      <c r="D650" s="33" t="s">
        <v>7</v>
      </c>
      <c r="E650" s="33" t="s">
        <v>211</v>
      </c>
      <c r="F650" s="36"/>
      <c r="G650" s="32">
        <f>G653+G651</f>
        <v>1406</v>
      </c>
      <c r="H650" s="32">
        <f>H653+H651</f>
        <v>1406</v>
      </c>
    </row>
    <row r="651" spans="1:8" ht="27" customHeight="1">
      <c r="A651" s="51"/>
      <c r="B651" s="29" t="s">
        <v>47</v>
      </c>
      <c r="C651" s="33" t="s">
        <v>378</v>
      </c>
      <c r="D651" s="33" t="s">
        <v>7</v>
      </c>
      <c r="E651" s="33" t="s">
        <v>211</v>
      </c>
      <c r="F651" s="36" t="s">
        <v>46</v>
      </c>
      <c r="G651" s="32">
        <f>G652</f>
        <v>974</v>
      </c>
      <c r="H651" s="32">
        <f>H652</f>
        <v>974</v>
      </c>
    </row>
    <row r="652" spans="1:8" ht="38.25" customHeight="1">
      <c r="A652" s="51"/>
      <c r="B652" s="29" t="s">
        <v>53</v>
      </c>
      <c r="C652" s="33" t="s">
        <v>378</v>
      </c>
      <c r="D652" s="33" t="s">
        <v>7</v>
      </c>
      <c r="E652" s="33" t="s">
        <v>211</v>
      </c>
      <c r="F652" s="36" t="s">
        <v>52</v>
      </c>
      <c r="G652" s="32">
        <v>974</v>
      </c>
      <c r="H652" s="32">
        <v>974</v>
      </c>
    </row>
    <row r="653" spans="1:8" ht="33.75" customHeight="1">
      <c r="A653" s="51"/>
      <c r="B653" s="29" t="s">
        <v>45</v>
      </c>
      <c r="C653" s="33" t="s">
        <v>378</v>
      </c>
      <c r="D653" s="33" t="s">
        <v>7</v>
      </c>
      <c r="E653" s="33" t="s">
        <v>211</v>
      </c>
      <c r="F653" s="36" t="s">
        <v>44</v>
      </c>
      <c r="G653" s="32">
        <f>G654</f>
        <v>432</v>
      </c>
      <c r="H653" s="32">
        <f>H654</f>
        <v>432</v>
      </c>
    </row>
    <row r="654" spans="1:8" ht="18" customHeight="1">
      <c r="A654" s="51"/>
      <c r="B654" s="29" t="s">
        <v>209</v>
      </c>
      <c r="C654" s="33" t="s">
        <v>378</v>
      </c>
      <c r="D654" s="33" t="s">
        <v>7</v>
      </c>
      <c r="E654" s="33" t="s">
        <v>211</v>
      </c>
      <c r="F654" s="36" t="s">
        <v>54</v>
      </c>
      <c r="G654" s="32">
        <v>432</v>
      </c>
      <c r="H654" s="32">
        <v>432</v>
      </c>
    </row>
    <row r="655" spans="1:8" ht="33.75" customHeight="1">
      <c r="A655" s="51"/>
      <c r="B655" s="85" t="s">
        <v>428</v>
      </c>
      <c r="C655" s="36" t="s">
        <v>210</v>
      </c>
      <c r="D655" s="33" t="s">
        <v>37</v>
      </c>
      <c r="E655" s="33" t="s">
        <v>20</v>
      </c>
      <c r="F655" s="36"/>
      <c r="G655" s="32">
        <f>G656</f>
        <v>10000</v>
      </c>
      <c r="H655" s="32"/>
    </row>
    <row r="656" spans="1:8" ht="18" customHeight="1">
      <c r="A656" s="51"/>
      <c r="B656" s="85" t="s">
        <v>427</v>
      </c>
      <c r="C656" s="36" t="s">
        <v>210</v>
      </c>
      <c r="D656" s="36" t="s">
        <v>37</v>
      </c>
      <c r="E656" s="36" t="s">
        <v>8</v>
      </c>
      <c r="F656" s="36"/>
      <c r="G656" s="32">
        <f>G657</f>
        <v>10000</v>
      </c>
      <c r="H656" s="32"/>
    </row>
    <row r="657" spans="1:8" ht="183.75" customHeight="1">
      <c r="A657" s="51"/>
      <c r="B657" s="85" t="s">
        <v>484</v>
      </c>
      <c r="C657" s="36" t="s">
        <v>478</v>
      </c>
      <c r="D657" s="36" t="s">
        <v>37</v>
      </c>
      <c r="E657" s="36" t="s">
        <v>8</v>
      </c>
      <c r="F657" s="117"/>
      <c r="G657" s="32">
        <f>G658</f>
        <v>10000</v>
      </c>
      <c r="H657" s="32"/>
    </row>
    <row r="658" spans="1:8" ht="18" customHeight="1">
      <c r="A658" s="51"/>
      <c r="B658" s="85" t="s">
        <v>320</v>
      </c>
      <c r="C658" s="36" t="s">
        <v>478</v>
      </c>
      <c r="D658" s="118" t="s">
        <v>37</v>
      </c>
      <c r="E658" s="118" t="s">
        <v>8</v>
      </c>
      <c r="F658" s="118">
        <v>500</v>
      </c>
      <c r="G658" s="32">
        <f>G659</f>
        <v>10000</v>
      </c>
      <c r="H658" s="32"/>
    </row>
    <row r="659" spans="1:8" ht="21" customHeight="1">
      <c r="A659" s="51"/>
      <c r="B659" s="85" t="s">
        <v>409</v>
      </c>
      <c r="C659" s="36" t="s">
        <v>478</v>
      </c>
      <c r="D659" s="118" t="s">
        <v>37</v>
      </c>
      <c r="E659" s="118" t="s">
        <v>8</v>
      </c>
      <c r="F659" s="118">
        <v>540</v>
      </c>
      <c r="G659" s="119">
        <f>9947.8+52.2</f>
        <v>10000</v>
      </c>
      <c r="H659" s="32"/>
    </row>
    <row r="660" spans="1:8" ht="53.25" customHeight="1">
      <c r="A660" s="9">
        <v>17</v>
      </c>
      <c r="B660" s="54" t="s">
        <v>214</v>
      </c>
      <c r="C660" s="72" t="s">
        <v>466</v>
      </c>
      <c r="D660" s="76"/>
      <c r="E660" s="76"/>
      <c r="F660" s="72"/>
      <c r="G660" s="80">
        <f>G665+G667+G661+G663</f>
        <v>1000</v>
      </c>
      <c r="H660" s="34"/>
    </row>
    <row r="661" spans="1:8" ht="34.5" customHeight="1">
      <c r="A661" s="9"/>
      <c r="B661" s="29" t="s">
        <v>45</v>
      </c>
      <c r="C661" s="36" t="s">
        <v>110</v>
      </c>
      <c r="D661" s="33" t="s">
        <v>14</v>
      </c>
      <c r="E661" s="33" t="s">
        <v>7</v>
      </c>
      <c r="F661" s="36" t="s">
        <v>44</v>
      </c>
      <c r="G661" s="52">
        <f>G662</f>
        <v>160</v>
      </c>
      <c r="H661" s="34"/>
    </row>
    <row r="662" spans="1:8" ht="23.25" customHeight="1">
      <c r="A662" s="9"/>
      <c r="B662" s="29" t="s">
        <v>55</v>
      </c>
      <c r="C662" s="36" t="s">
        <v>110</v>
      </c>
      <c r="D662" s="33" t="s">
        <v>14</v>
      </c>
      <c r="E662" s="33" t="s">
        <v>7</v>
      </c>
      <c r="F662" s="36" t="s">
        <v>54</v>
      </c>
      <c r="G662" s="52">
        <v>160</v>
      </c>
      <c r="H662" s="34"/>
    </row>
    <row r="663" spans="1:8" ht="23.25" customHeight="1">
      <c r="A663" s="9"/>
      <c r="B663" s="29" t="s">
        <v>47</v>
      </c>
      <c r="C663" s="36" t="s">
        <v>110</v>
      </c>
      <c r="D663" s="33" t="s">
        <v>14</v>
      </c>
      <c r="E663" s="33" t="s">
        <v>36</v>
      </c>
      <c r="F663" s="36" t="s">
        <v>46</v>
      </c>
      <c r="G663" s="52">
        <f>G664</f>
        <v>90.3</v>
      </c>
      <c r="H663" s="34"/>
    </row>
    <row r="664" spans="1:8" ht="33.75" customHeight="1">
      <c r="A664" s="9"/>
      <c r="B664" s="29" t="s">
        <v>53</v>
      </c>
      <c r="C664" s="36" t="s">
        <v>110</v>
      </c>
      <c r="D664" s="33" t="s">
        <v>14</v>
      </c>
      <c r="E664" s="33" t="s">
        <v>36</v>
      </c>
      <c r="F664" s="36" t="s">
        <v>52</v>
      </c>
      <c r="G664" s="52">
        <f>29.9+60.4</f>
        <v>90.3</v>
      </c>
      <c r="H664" s="34"/>
    </row>
    <row r="665" spans="1:8" ht="31.5">
      <c r="A665" s="51"/>
      <c r="B665" s="29" t="s">
        <v>45</v>
      </c>
      <c r="C665" s="36" t="s">
        <v>110</v>
      </c>
      <c r="D665" s="33" t="s">
        <v>14</v>
      </c>
      <c r="E665" s="33" t="s">
        <v>36</v>
      </c>
      <c r="F665" s="36" t="s">
        <v>44</v>
      </c>
      <c r="G665" s="52">
        <f>G666</f>
        <v>629.7</v>
      </c>
      <c r="H665" s="34"/>
    </row>
    <row r="666" spans="1:8" ht="15.75">
      <c r="A666" s="51"/>
      <c r="B666" s="29" t="s">
        <v>55</v>
      </c>
      <c r="C666" s="36" t="s">
        <v>110</v>
      </c>
      <c r="D666" s="33" t="s">
        <v>14</v>
      </c>
      <c r="E666" s="33" t="s">
        <v>36</v>
      </c>
      <c r="F666" s="36" t="s">
        <v>54</v>
      </c>
      <c r="G666" s="52">
        <f>1000-260-120+240-160-180+20+180-29.9-60.4</f>
        <v>629.7</v>
      </c>
      <c r="H666" s="34"/>
    </row>
    <row r="667" spans="1:8" ht="31.5">
      <c r="A667" s="51"/>
      <c r="B667" s="29" t="s">
        <v>45</v>
      </c>
      <c r="C667" s="36" t="s">
        <v>110</v>
      </c>
      <c r="D667" s="33" t="s">
        <v>16</v>
      </c>
      <c r="E667" s="33" t="s">
        <v>7</v>
      </c>
      <c r="F667" s="36" t="s">
        <v>44</v>
      </c>
      <c r="G667" s="52">
        <f>G668</f>
        <v>120</v>
      </c>
      <c r="H667" s="34"/>
    </row>
    <row r="668" spans="1:8" ht="15.75">
      <c r="A668" s="51"/>
      <c r="B668" s="29" t="s">
        <v>55</v>
      </c>
      <c r="C668" s="36" t="s">
        <v>110</v>
      </c>
      <c r="D668" s="33" t="s">
        <v>16</v>
      </c>
      <c r="E668" s="33" t="s">
        <v>7</v>
      </c>
      <c r="F668" s="36" t="s">
        <v>54</v>
      </c>
      <c r="G668" s="52">
        <v>120</v>
      </c>
      <c r="H668" s="34"/>
    </row>
    <row r="669" spans="1:8" ht="63">
      <c r="A669" s="9">
        <v>18</v>
      </c>
      <c r="B669" s="54" t="s">
        <v>215</v>
      </c>
      <c r="C669" s="72" t="s">
        <v>467</v>
      </c>
      <c r="D669" s="76"/>
      <c r="E669" s="76"/>
      <c r="F669" s="72"/>
      <c r="G669" s="80">
        <f>G682+G685+G670+G697+G688+G691+G694</f>
        <v>43804.1</v>
      </c>
      <c r="H669" s="80">
        <f>H682+H685+H670+H697</f>
        <v>21285</v>
      </c>
    </row>
    <row r="670" spans="1:8" ht="21" customHeight="1">
      <c r="A670" s="9"/>
      <c r="B670" s="29" t="s">
        <v>81</v>
      </c>
      <c r="C670" s="36" t="s">
        <v>268</v>
      </c>
      <c r="D670" s="33" t="s">
        <v>7</v>
      </c>
      <c r="E670" s="33" t="s">
        <v>10</v>
      </c>
      <c r="F670" s="103"/>
      <c r="G670" s="52">
        <f>G671+G674+G677</f>
        <v>9992.5</v>
      </c>
      <c r="H670" s="34"/>
    </row>
    <row r="671" spans="1:8" ht="22.5" customHeight="1">
      <c r="A671" s="9"/>
      <c r="B671" s="29" t="s">
        <v>82</v>
      </c>
      <c r="C671" s="36" t="s">
        <v>269</v>
      </c>
      <c r="D671" s="33" t="s">
        <v>7</v>
      </c>
      <c r="E671" s="33" t="s">
        <v>10</v>
      </c>
      <c r="F671" s="103"/>
      <c r="G671" s="52">
        <f>G672</f>
        <v>527.7</v>
      </c>
      <c r="H671" s="34"/>
    </row>
    <row r="672" spans="1:8" ht="78.75">
      <c r="A672" s="9"/>
      <c r="B672" s="29" t="s">
        <v>58</v>
      </c>
      <c r="C672" s="36" t="s">
        <v>269</v>
      </c>
      <c r="D672" s="33" t="s">
        <v>7</v>
      </c>
      <c r="E672" s="33" t="s">
        <v>10</v>
      </c>
      <c r="F672" s="58" t="s">
        <v>56</v>
      </c>
      <c r="G672" s="52">
        <f>G673</f>
        <v>527.7</v>
      </c>
      <c r="H672" s="34"/>
    </row>
    <row r="673" spans="1:8" ht="25.5" customHeight="1">
      <c r="A673" s="9"/>
      <c r="B673" s="29" t="s">
        <v>59</v>
      </c>
      <c r="C673" s="36" t="s">
        <v>269</v>
      </c>
      <c r="D673" s="33" t="s">
        <v>7</v>
      </c>
      <c r="E673" s="33" t="s">
        <v>10</v>
      </c>
      <c r="F673" s="58" t="s">
        <v>57</v>
      </c>
      <c r="G673" s="52">
        <v>527.7</v>
      </c>
      <c r="H673" s="34"/>
    </row>
    <row r="674" spans="1:8" ht="23.25" customHeight="1">
      <c r="A674" s="9"/>
      <c r="B674" s="29" t="s">
        <v>84</v>
      </c>
      <c r="C674" s="36" t="s">
        <v>270</v>
      </c>
      <c r="D674" s="33" t="s">
        <v>7</v>
      </c>
      <c r="E674" s="33" t="s">
        <v>10</v>
      </c>
      <c r="F674" s="103"/>
      <c r="G674" s="52">
        <f>G675</f>
        <v>8767.8</v>
      </c>
      <c r="H674" s="34"/>
    </row>
    <row r="675" spans="1:8" ht="78.75">
      <c r="A675" s="9"/>
      <c r="B675" s="29" t="s">
        <v>58</v>
      </c>
      <c r="C675" s="36" t="s">
        <v>270</v>
      </c>
      <c r="D675" s="33" t="s">
        <v>7</v>
      </c>
      <c r="E675" s="33" t="s">
        <v>10</v>
      </c>
      <c r="F675" s="36" t="s">
        <v>56</v>
      </c>
      <c r="G675" s="52">
        <f>G676</f>
        <v>8767.8</v>
      </c>
      <c r="H675" s="34"/>
    </row>
    <row r="676" spans="1:8" ht="25.5" customHeight="1">
      <c r="A676" s="9"/>
      <c r="B676" s="29" t="s">
        <v>59</v>
      </c>
      <c r="C676" s="36" t="s">
        <v>270</v>
      </c>
      <c r="D676" s="33" t="s">
        <v>7</v>
      </c>
      <c r="E676" s="33" t="s">
        <v>10</v>
      </c>
      <c r="F676" s="36" t="s">
        <v>57</v>
      </c>
      <c r="G676" s="52">
        <v>8767.8</v>
      </c>
      <c r="H676" s="34"/>
    </row>
    <row r="677" spans="1:8" ht="31.5" customHeight="1">
      <c r="A677" s="9"/>
      <c r="B677" s="29" t="s">
        <v>86</v>
      </c>
      <c r="C677" s="36" t="s">
        <v>271</v>
      </c>
      <c r="D677" s="33" t="s">
        <v>7</v>
      </c>
      <c r="E677" s="33" t="s">
        <v>10</v>
      </c>
      <c r="F677" s="103"/>
      <c r="G677" s="52">
        <f>G678+G680</f>
        <v>697</v>
      </c>
      <c r="H677" s="34"/>
    </row>
    <row r="678" spans="1:8" ht="24" customHeight="1">
      <c r="A678" s="9"/>
      <c r="B678" s="29" t="s">
        <v>47</v>
      </c>
      <c r="C678" s="36" t="s">
        <v>271</v>
      </c>
      <c r="D678" s="33" t="s">
        <v>7</v>
      </c>
      <c r="E678" s="33" t="s">
        <v>10</v>
      </c>
      <c r="F678" s="58" t="s">
        <v>46</v>
      </c>
      <c r="G678" s="52">
        <f>G679</f>
        <v>647</v>
      </c>
      <c r="H678" s="34"/>
    </row>
    <row r="679" spans="1:8" ht="32.25" customHeight="1">
      <c r="A679" s="9"/>
      <c r="B679" s="29" t="s">
        <v>53</v>
      </c>
      <c r="C679" s="36" t="s">
        <v>271</v>
      </c>
      <c r="D679" s="33" t="s">
        <v>7</v>
      </c>
      <c r="E679" s="33" t="s">
        <v>10</v>
      </c>
      <c r="F679" s="36" t="s">
        <v>52</v>
      </c>
      <c r="G679" s="52">
        <f>632+40-25</f>
        <v>647</v>
      </c>
      <c r="H679" s="34"/>
    </row>
    <row r="680" spans="1:8" ht="22.5" customHeight="1">
      <c r="A680" s="9"/>
      <c r="B680" s="29" t="s">
        <v>88</v>
      </c>
      <c r="C680" s="36" t="s">
        <v>271</v>
      </c>
      <c r="D680" s="33" t="s">
        <v>7</v>
      </c>
      <c r="E680" s="33" t="s">
        <v>10</v>
      </c>
      <c r="F680" s="58" t="s">
        <v>89</v>
      </c>
      <c r="G680" s="52">
        <f>G681</f>
        <v>50</v>
      </c>
      <c r="H680" s="34"/>
    </row>
    <row r="681" spans="1:8" ht="19.5" customHeight="1">
      <c r="A681" s="9"/>
      <c r="B681" s="29" t="s">
        <v>90</v>
      </c>
      <c r="C681" s="36" t="s">
        <v>271</v>
      </c>
      <c r="D681" s="33" t="s">
        <v>7</v>
      </c>
      <c r="E681" s="33" t="s">
        <v>10</v>
      </c>
      <c r="F681" s="58" t="s">
        <v>91</v>
      </c>
      <c r="G681" s="52">
        <f>25+25</f>
        <v>50</v>
      </c>
      <c r="H681" s="34"/>
    </row>
    <row r="682" spans="1:8" ht="31.5">
      <c r="A682" s="51"/>
      <c r="B682" s="29" t="s">
        <v>277</v>
      </c>
      <c r="C682" s="36" t="s">
        <v>352</v>
      </c>
      <c r="D682" s="33" t="s">
        <v>10</v>
      </c>
      <c r="E682" s="33" t="s">
        <v>18</v>
      </c>
      <c r="F682" s="58"/>
      <c r="G682" s="52">
        <f>G683</f>
        <v>2942</v>
      </c>
      <c r="H682" s="34"/>
    </row>
    <row r="683" spans="1:8" ht="20.25" customHeight="1">
      <c r="A683" s="51"/>
      <c r="B683" s="29" t="s">
        <v>47</v>
      </c>
      <c r="C683" s="36" t="s">
        <v>352</v>
      </c>
      <c r="D683" s="33" t="s">
        <v>10</v>
      </c>
      <c r="E683" s="33" t="s">
        <v>18</v>
      </c>
      <c r="F683" s="58" t="s">
        <v>46</v>
      </c>
      <c r="G683" s="52">
        <f>G684</f>
        <v>2942</v>
      </c>
      <c r="H683" s="34"/>
    </row>
    <row r="684" spans="1:8" ht="31.5">
      <c r="A684" s="51"/>
      <c r="B684" s="29" t="s">
        <v>53</v>
      </c>
      <c r="C684" s="36" t="s">
        <v>352</v>
      </c>
      <c r="D684" s="33" t="s">
        <v>10</v>
      </c>
      <c r="E684" s="33" t="s">
        <v>18</v>
      </c>
      <c r="F684" s="58" t="s">
        <v>52</v>
      </c>
      <c r="G684" s="52">
        <f>2900+42</f>
        <v>2942</v>
      </c>
      <c r="H684" s="34"/>
    </row>
    <row r="685" spans="1:8" ht="20.25" customHeight="1">
      <c r="A685" s="51"/>
      <c r="B685" s="29" t="s">
        <v>278</v>
      </c>
      <c r="C685" s="36" t="s">
        <v>353</v>
      </c>
      <c r="D685" s="33" t="s">
        <v>10</v>
      </c>
      <c r="E685" s="33" t="s">
        <v>18</v>
      </c>
      <c r="F685" s="58"/>
      <c r="G685" s="32">
        <f>G686</f>
        <v>611.6</v>
      </c>
      <c r="H685" s="34"/>
    </row>
    <row r="686" spans="1:8" ht="21.75" customHeight="1">
      <c r="A686" s="51"/>
      <c r="B686" s="29" t="s">
        <v>47</v>
      </c>
      <c r="C686" s="36" t="s">
        <v>353</v>
      </c>
      <c r="D686" s="33" t="s">
        <v>10</v>
      </c>
      <c r="E686" s="33" t="s">
        <v>18</v>
      </c>
      <c r="F686" s="58" t="s">
        <v>46</v>
      </c>
      <c r="G686" s="32">
        <f>G687</f>
        <v>611.6</v>
      </c>
      <c r="H686" s="34"/>
    </row>
    <row r="687" spans="1:8" ht="31.5">
      <c r="A687" s="51"/>
      <c r="B687" s="29" t="s">
        <v>53</v>
      </c>
      <c r="C687" s="36" t="s">
        <v>353</v>
      </c>
      <c r="D687" s="33" t="s">
        <v>10</v>
      </c>
      <c r="E687" s="33" t="s">
        <v>18</v>
      </c>
      <c r="F687" s="36" t="s">
        <v>52</v>
      </c>
      <c r="G687" s="32">
        <v>611.6</v>
      </c>
      <c r="H687" s="34"/>
    </row>
    <row r="688" spans="1:8" ht="20.25" customHeight="1">
      <c r="A688" s="51"/>
      <c r="B688" s="29" t="s">
        <v>354</v>
      </c>
      <c r="C688" s="33" t="s">
        <v>355</v>
      </c>
      <c r="D688" s="33" t="s">
        <v>10</v>
      </c>
      <c r="E688" s="33" t="s">
        <v>18</v>
      </c>
      <c r="F688" s="36"/>
      <c r="G688" s="32">
        <f>G689</f>
        <v>4000</v>
      </c>
      <c r="H688" s="34"/>
    </row>
    <row r="689" spans="1:8" ht="31.5">
      <c r="A689" s="51"/>
      <c r="B689" s="35" t="s">
        <v>45</v>
      </c>
      <c r="C689" s="33" t="s">
        <v>355</v>
      </c>
      <c r="D689" s="33" t="s">
        <v>10</v>
      </c>
      <c r="E689" s="33" t="s">
        <v>18</v>
      </c>
      <c r="F689" s="33" t="s">
        <v>44</v>
      </c>
      <c r="G689" s="32">
        <f>G690</f>
        <v>4000</v>
      </c>
      <c r="H689" s="34"/>
    </row>
    <row r="690" spans="1:8" ht="19.5" customHeight="1">
      <c r="A690" s="51"/>
      <c r="B690" s="35" t="s">
        <v>55</v>
      </c>
      <c r="C690" s="33" t="s">
        <v>355</v>
      </c>
      <c r="D690" s="33" t="s">
        <v>10</v>
      </c>
      <c r="E690" s="33" t="s">
        <v>18</v>
      </c>
      <c r="F690" s="33" t="s">
        <v>54</v>
      </c>
      <c r="G690" s="32">
        <f>4000</f>
        <v>4000</v>
      </c>
      <c r="H690" s="34"/>
    </row>
    <row r="691" spans="1:8" ht="21" customHeight="1">
      <c r="A691" s="51"/>
      <c r="B691" s="29" t="s">
        <v>356</v>
      </c>
      <c r="C691" s="33" t="s">
        <v>357</v>
      </c>
      <c r="D691" s="33" t="s">
        <v>10</v>
      </c>
      <c r="E691" s="33" t="s">
        <v>18</v>
      </c>
      <c r="F691" s="36"/>
      <c r="G691" s="32">
        <f>G692</f>
        <v>4127</v>
      </c>
      <c r="H691" s="34"/>
    </row>
    <row r="692" spans="1:8" ht="27.75" customHeight="1">
      <c r="A692" s="51"/>
      <c r="B692" s="29" t="s">
        <v>47</v>
      </c>
      <c r="C692" s="33" t="s">
        <v>357</v>
      </c>
      <c r="D692" s="33" t="s">
        <v>10</v>
      </c>
      <c r="E692" s="33" t="s">
        <v>18</v>
      </c>
      <c r="F692" s="33" t="s">
        <v>46</v>
      </c>
      <c r="G692" s="32">
        <f>G693</f>
        <v>4127</v>
      </c>
      <c r="H692" s="34"/>
    </row>
    <row r="693" spans="1:8" ht="31.5">
      <c r="A693" s="51"/>
      <c r="B693" s="29" t="s">
        <v>53</v>
      </c>
      <c r="C693" s="33" t="s">
        <v>357</v>
      </c>
      <c r="D693" s="33" t="s">
        <v>10</v>
      </c>
      <c r="E693" s="33" t="s">
        <v>18</v>
      </c>
      <c r="F693" s="33" t="s">
        <v>52</v>
      </c>
      <c r="G693" s="32">
        <f>4127</f>
        <v>4127</v>
      </c>
      <c r="H693" s="34"/>
    </row>
    <row r="694" spans="1:8" ht="31.5">
      <c r="A694" s="51"/>
      <c r="B694" s="29" t="s">
        <v>358</v>
      </c>
      <c r="C694" s="33" t="s">
        <v>359</v>
      </c>
      <c r="D694" s="33" t="s">
        <v>10</v>
      </c>
      <c r="E694" s="33" t="s">
        <v>18</v>
      </c>
      <c r="F694" s="36"/>
      <c r="G694" s="32">
        <f>G695</f>
        <v>846</v>
      </c>
      <c r="H694" s="34"/>
    </row>
    <row r="695" spans="1:8" ht="22.5" customHeight="1">
      <c r="A695" s="51"/>
      <c r="B695" s="29" t="s">
        <v>47</v>
      </c>
      <c r="C695" s="33" t="s">
        <v>359</v>
      </c>
      <c r="D695" s="33" t="s">
        <v>10</v>
      </c>
      <c r="E695" s="33" t="s">
        <v>18</v>
      </c>
      <c r="F695" s="33" t="s">
        <v>46</v>
      </c>
      <c r="G695" s="32">
        <f>G696</f>
        <v>846</v>
      </c>
      <c r="H695" s="34"/>
    </row>
    <row r="696" spans="1:8" ht="36" customHeight="1">
      <c r="A696" s="51"/>
      <c r="B696" s="29" t="s">
        <v>53</v>
      </c>
      <c r="C696" s="33" t="s">
        <v>359</v>
      </c>
      <c r="D696" s="33" t="s">
        <v>10</v>
      </c>
      <c r="E696" s="33" t="s">
        <v>18</v>
      </c>
      <c r="F696" s="33" t="s">
        <v>52</v>
      </c>
      <c r="G696" s="32">
        <f>888-42</f>
        <v>846</v>
      </c>
      <c r="H696" s="34"/>
    </row>
    <row r="697" spans="1:8" ht="96" customHeight="1">
      <c r="A697" s="51"/>
      <c r="B697" s="29" t="s">
        <v>326</v>
      </c>
      <c r="C697" s="33" t="s">
        <v>327</v>
      </c>
      <c r="D697" s="33" t="s">
        <v>7</v>
      </c>
      <c r="E697" s="33" t="s">
        <v>211</v>
      </c>
      <c r="F697" s="36"/>
      <c r="G697" s="32">
        <f>G700+G698+G702</f>
        <v>21285</v>
      </c>
      <c r="H697" s="32">
        <f>H700+H698+H702</f>
        <v>21285</v>
      </c>
    </row>
    <row r="698" spans="1:8" ht="82.5" customHeight="1">
      <c r="A698" s="51"/>
      <c r="B698" s="29" t="s">
        <v>58</v>
      </c>
      <c r="C698" s="33" t="s">
        <v>327</v>
      </c>
      <c r="D698" s="33" t="s">
        <v>7</v>
      </c>
      <c r="E698" s="33" t="s">
        <v>211</v>
      </c>
      <c r="F698" s="58" t="s">
        <v>56</v>
      </c>
      <c r="G698" s="52">
        <f>G699</f>
        <v>13382.2</v>
      </c>
      <c r="H698" s="52">
        <f>H699</f>
        <v>13382.2</v>
      </c>
    </row>
    <row r="699" spans="1:8" ht="27" customHeight="1">
      <c r="A699" s="51"/>
      <c r="B699" s="29" t="s">
        <v>59</v>
      </c>
      <c r="C699" s="33" t="s">
        <v>327</v>
      </c>
      <c r="D699" s="33" t="s">
        <v>7</v>
      </c>
      <c r="E699" s="33" t="s">
        <v>211</v>
      </c>
      <c r="F699" s="58" t="s">
        <v>57</v>
      </c>
      <c r="G699" s="52">
        <f>1446+1395.2-50+2222.5+1427+50-24+1633+1744+115.5+3423</f>
        <v>13382.2</v>
      </c>
      <c r="H699" s="52">
        <f>G699</f>
        <v>13382.2</v>
      </c>
    </row>
    <row r="700" spans="1:8" ht="25.5" customHeight="1">
      <c r="A700" s="51"/>
      <c r="B700" s="29" t="s">
        <v>47</v>
      </c>
      <c r="C700" s="33" t="s">
        <v>327</v>
      </c>
      <c r="D700" s="33" t="s">
        <v>7</v>
      </c>
      <c r="E700" s="33" t="s">
        <v>211</v>
      </c>
      <c r="F700" s="58" t="s">
        <v>46</v>
      </c>
      <c r="G700" s="32">
        <f>G701</f>
        <v>7902</v>
      </c>
      <c r="H700" s="32">
        <f>H701</f>
        <v>7902</v>
      </c>
    </row>
    <row r="701" spans="1:8" ht="35.25" customHeight="1">
      <c r="A701" s="51"/>
      <c r="B701" s="29" t="s">
        <v>53</v>
      </c>
      <c r="C701" s="33" t="s">
        <v>327</v>
      </c>
      <c r="D701" s="33" t="s">
        <v>7</v>
      </c>
      <c r="E701" s="33" t="s">
        <v>211</v>
      </c>
      <c r="F701" s="36" t="s">
        <v>52</v>
      </c>
      <c r="G701" s="32">
        <f>26511-5226-1446-0.8-1395.2+50-2222.5-1427-50+24-1633-1744-115.5-3423</f>
        <v>7902</v>
      </c>
      <c r="H701" s="32">
        <f>G701</f>
        <v>7902</v>
      </c>
    </row>
    <row r="702" spans="1:8" ht="21.75" customHeight="1">
      <c r="A702" s="51"/>
      <c r="B702" s="29" t="s">
        <v>88</v>
      </c>
      <c r="C702" s="33" t="s">
        <v>327</v>
      </c>
      <c r="D702" s="33" t="s">
        <v>7</v>
      </c>
      <c r="E702" s="33" t="s">
        <v>211</v>
      </c>
      <c r="F702" s="36" t="s">
        <v>89</v>
      </c>
      <c r="G702" s="32">
        <f>G703</f>
        <v>0.8</v>
      </c>
      <c r="H702" s="32">
        <f>H703</f>
        <v>0.8</v>
      </c>
    </row>
    <row r="703" spans="1:8" ht="25.5" customHeight="1">
      <c r="A703" s="51"/>
      <c r="B703" s="29" t="s">
        <v>90</v>
      </c>
      <c r="C703" s="33" t="s">
        <v>327</v>
      </c>
      <c r="D703" s="33" t="s">
        <v>7</v>
      </c>
      <c r="E703" s="33" t="s">
        <v>211</v>
      </c>
      <c r="F703" s="36" t="s">
        <v>91</v>
      </c>
      <c r="G703" s="32">
        <f>0.8</f>
        <v>0.8</v>
      </c>
      <c r="H703" s="32">
        <f>0.8</f>
        <v>0.8</v>
      </c>
    </row>
    <row r="704" spans="1:8" s="16" customFormat="1" ht="67.5" customHeight="1">
      <c r="A704" s="26">
        <v>19</v>
      </c>
      <c r="B704" s="54" t="s">
        <v>259</v>
      </c>
      <c r="C704" s="75" t="s">
        <v>468</v>
      </c>
      <c r="D704" s="31"/>
      <c r="E704" s="31"/>
      <c r="F704" s="30"/>
      <c r="G704" s="74">
        <f>G705+G709</f>
        <v>9067</v>
      </c>
      <c r="H704" s="74">
        <f aca="true" t="shared" si="3" ref="G704:H706">H705</f>
        <v>0</v>
      </c>
    </row>
    <row r="705" spans="1:8" s="16" customFormat="1" ht="23.25" customHeight="1">
      <c r="A705" s="29"/>
      <c r="B705" s="49" t="s">
        <v>40</v>
      </c>
      <c r="C705" s="30" t="s">
        <v>203</v>
      </c>
      <c r="D705" s="30" t="s">
        <v>12</v>
      </c>
      <c r="E705" s="30" t="s">
        <v>20</v>
      </c>
      <c r="F705" s="30"/>
      <c r="G705" s="28">
        <f t="shared" si="3"/>
        <v>8067</v>
      </c>
      <c r="H705" s="28">
        <f t="shared" si="3"/>
        <v>0</v>
      </c>
    </row>
    <row r="706" spans="1:8" s="16" customFormat="1" ht="21.75" customHeight="1">
      <c r="A706" s="29"/>
      <c r="B706" s="36" t="s">
        <v>41</v>
      </c>
      <c r="C706" s="30" t="s">
        <v>203</v>
      </c>
      <c r="D706" s="30" t="s">
        <v>12</v>
      </c>
      <c r="E706" s="30" t="s">
        <v>36</v>
      </c>
      <c r="F706" s="30"/>
      <c r="G706" s="32">
        <f t="shared" si="3"/>
        <v>8067</v>
      </c>
      <c r="H706" s="32">
        <f t="shared" si="3"/>
        <v>0</v>
      </c>
    </row>
    <row r="707" spans="1:8" s="16" customFormat="1" ht="21" customHeight="1">
      <c r="A707" s="29"/>
      <c r="B707" s="35" t="s">
        <v>47</v>
      </c>
      <c r="C707" s="30" t="s">
        <v>203</v>
      </c>
      <c r="D707" s="30" t="s">
        <v>12</v>
      </c>
      <c r="E707" s="30" t="s">
        <v>36</v>
      </c>
      <c r="F707" s="30" t="s">
        <v>46</v>
      </c>
      <c r="G707" s="32">
        <f>G708</f>
        <v>8067</v>
      </c>
      <c r="H707" s="29"/>
    </row>
    <row r="708" spans="1:8" s="16" customFormat="1" ht="35.25" customHeight="1">
      <c r="A708" s="29"/>
      <c r="B708" s="101" t="s">
        <v>53</v>
      </c>
      <c r="C708" s="30" t="s">
        <v>203</v>
      </c>
      <c r="D708" s="30" t="s">
        <v>12</v>
      </c>
      <c r="E708" s="30" t="s">
        <v>36</v>
      </c>
      <c r="F708" s="30" t="s">
        <v>52</v>
      </c>
      <c r="G708" s="32">
        <f>2500-1500+6600-1600+2067</f>
        <v>8067</v>
      </c>
      <c r="H708" s="29"/>
    </row>
    <row r="709" spans="1:8" s="16" customFormat="1" ht="63" customHeight="1">
      <c r="A709" s="29"/>
      <c r="B709" s="85" t="s">
        <v>318</v>
      </c>
      <c r="C709" s="58" t="s">
        <v>203</v>
      </c>
      <c r="D709" s="69" t="s">
        <v>12</v>
      </c>
      <c r="E709" s="58" t="s">
        <v>36</v>
      </c>
      <c r="F709" s="64"/>
      <c r="G709" s="121">
        <f>G710</f>
        <v>1000</v>
      </c>
      <c r="H709" s="29"/>
    </row>
    <row r="710" spans="1:8" s="16" customFormat="1" ht="35.25" customHeight="1">
      <c r="A710" s="29"/>
      <c r="B710" s="85" t="s">
        <v>320</v>
      </c>
      <c r="C710" s="58" t="s">
        <v>203</v>
      </c>
      <c r="D710" s="69" t="s">
        <v>12</v>
      </c>
      <c r="E710" s="58" t="s">
        <v>36</v>
      </c>
      <c r="F710" s="64">
        <v>500</v>
      </c>
      <c r="G710" s="120">
        <f>G711</f>
        <v>1000</v>
      </c>
      <c r="H710" s="29"/>
    </row>
    <row r="711" spans="1:8" s="16" customFormat="1" ht="35.25" customHeight="1">
      <c r="A711" s="29"/>
      <c r="B711" s="85" t="s">
        <v>313</v>
      </c>
      <c r="C711" s="58" t="s">
        <v>203</v>
      </c>
      <c r="D711" s="69" t="s">
        <v>12</v>
      </c>
      <c r="E711" s="58" t="s">
        <v>36</v>
      </c>
      <c r="F711" s="64">
        <v>540</v>
      </c>
      <c r="G711" s="120">
        <f>1000</f>
        <v>1000</v>
      </c>
      <c r="H711" s="29"/>
    </row>
    <row r="712" spans="1:8" s="16" customFormat="1" ht="74.25" customHeight="1">
      <c r="A712" s="26">
        <v>20</v>
      </c>
      <c r="B712" s="59" t="s">
        <v>216</v>
      </c>
      <c r="C712" s="81" t="s">
        <v>469</v>
      </c>
      <c r="D712" s="75"/>
      <c r="E712" s="75"/>
      <c r="F712" s="77"/>
      <c r="G712" s="82">
        <f>G713+G715</f>
        <v>10624.3</v>
      </c>
      <c r="H712" s="29"/>
    </row>
    <row r="713" spans="1:8" s="16" customFormat="1" ht="22.5" customHeight="1">
      <c r="A713" s="29"/>
      <c r="B713" s="101" t="s">
        <v>47</v>
      </c>
      <c r="C713" s="30" t="s">
        <v>217</v>
      </c>
      <c r="D713" s="30" t="s">
        <v>12</v>
      </c>
      <c r="E713" s="30" t="s">
        <v>8</v>
      </c>
      <c r="F713" s="36" t="s">
        <v>46</v>
      </c>
      <c r="G713" s="32">
        <f>G714</f>
        <v>2000.3000000000002</v>
      </c>
      <c r="H713" s="29"/>
    </row>
    <row r="714" spans="1:8" s="16" customFormat="1" ht="35.25" customHeight="1">
      <c r="A714" s="29"/>
      <c r="B714" s="35" t="s">
        <v>53</v>
      </c>
      <c r="C714" s="30" t="s">
        <v>217</v>
      </c>
      <c r="D714" s="30" t="s">
        <v>12</v>
      </c>
      <c r="E714" s="30" t="s">
        <v>8</v>
      </c>
      <c r="F714" s="58" t="s">
        <v>52</v>
      </c>
      <c r="G714" s="32">
        <f>7237.3-3237-2000</f>
        <v>2000.3000000000002</v>
      </c>
      <c r="H714" s="29"/>
    </row>
    <row r="715" spans="1:8" s="16" customFormat="1" ht="68.25" customHeight="1">
      <c r="A715" s="29"/>
      <c r="B715" s="35" t="s">
        <v>394</v>
      </c>
      <c r="C715" s="30" t="s">
        <v>321</v>
      </c>
      <c r="D715" s="30" t="s">
        <v>12</v>
      </c>
      <c r="E715" s="30" t="s">
        <v>8</v>
      </c>
      <c r="F715" s="58"/>
      <c r="G715" s="32">
        <f>G716</f>
        <v>8624</v>
      </c>
      <c r="H715" s="29"/>
    </row>
    <row r="716" spans="1:8" s="16" customFormat="1" ht="28.5" customHeight="1">
      <c r="A716" s="29"/>
      <c r="B716" s="35" t="s">
        <v>320</v>
      </c>
      <c r="C716" s="30" t="s">
        <v>321</v>
      </c>
      <c r="D716" s="30" t="s">
        <v>12</v>
      </c>
      <c r="E716" s="30" t="s">
        <v>8</v>
      </c>
      <c r="F716" s="58">
        <v>500</v>
      </c>
      <c r="G716" s="32">
        <f>G717</f>
        <v>8624</v>
      </c>
      <c r="H716" s="29"/>
    </row>
    <row r="717" spans="1:8" s="16" customFormat="1" ht="24.75" customHeight="1">
      <c r="A717" s="29"/>
      <c r="B717" s="35" t="s">
        <v>313</v>
      </c>
      <c r="C717" s="30" t="s">
        <v>321</v>
      </c>
      <c r="D717" s="30" t="s">
        <v>12</v>
      </c>
      <c r="E717" s="30" t="s">
        <v>8</v>
      </c>
      <c r="F717" s="58">
        <v>540</v>
      </c>
      <c r="G717" s="32">
        <f>6624+2000</f>
        <v>8624</v>
      </c>
      <c r="H717" s="29"/>
    </row>
    <row r="718" spans="1:8" s="16" customFormat="1" ht="45" customHeight="1">
      <c r="A718" s="26">
        <v>21</v>
      </c>
      <c r="B718" s="54" t="s">
        <v>218</v>
      </c>
      <c r="C718" s="72" t="s">
        <v>414</v>
      </c>
      <c r="D718" s="75"/>
      <c r="E718" s="75"/>
      <c r="F718" s="100"/>
      <c r="G718" s="80">
        <f>G725+G729+G727+G722+G719</f>
        <v>10521.900000000001</v>
      </c>
      <c r="H718" s="80">
        <f>H725+H729+H727+H722+H719</f>
        <v>7520.400000000001</v>
      </c>
    </row>
    <row r="719" spans="1:8" s="16" customFormat="1" ht="96.75" customHeight="1">
      <c r="A719" s="26"/>
      <c r="B719" s="35" t="s">
        <v>417</v>
      </c>
      <c r="C719" s="30" t="s">
        <v>418</v>
      </c>
      <c r="D719" s="30" t="s">
        <v>14</v>
      </c>
      <c r="E719" s="30" t="s">
        <v>36</v>
      </c>
      <c r="F719" s="63"/>
      <c r="G719" s="32">
        <f>G720</f>
        <v>4405.6</v>
      </c>
      <c r="H719" s="32">
        <f>H720</f>
        <v>4405.6</v>
      </c>
    </row>
    <row r="720" spans="1:8" s="16" customFormat="1" ht="33.75" customHeight="1">
      <c r="A720" s="26"/>
      <c r="B720" s="35" t="s">
        <v>45</v>
      </c>
      <c r="C720" s="30" t="s">
        <v>418</v>
      </c>
      <c r="D720" s="30" t="s">
        <v>14</v>
      </c>
      <c r="E720" s="30" t="s">
        <v>36</v>
      </c>
      <c r="F720" s="63" t="s">
        <v>44</v>
      </c>
      <c r="G720" s="32">
        <f>G721</f>
        <v>4405.6</v>
      </c>
      <c r="H720" s="32">
        <f>H721</f>
        <v>4405.6</v>
      </c>
    </row>
    <row r="721" spans="1:8" s="16" customFormat="1" ht="24.75" customHeight="1">
      <c r="A721" s="26"/>
      <c r="B721" s="101" t="s">
        <v>55</v>
      </c>
      <c r="C721" s="30" t="s">
        <v>418</v>
      </c>
      <c r="D721" s="30" t="s">
        <v>14</v>
      </c>
      <c r="E721" s="30" t="s">
        <v>36</v>
      </c>
      <c r="F721" s="37" t="s">
        <v>54</v>
      </c>
      <c r="G721" s="32">
        <v>4405.6</v>
      </c>
      <c r="H721" s="32">
        <v>4405.6</v>
      </c>
    </row>
    <row r="722" spans="1:8" s="16" customFormat="1" ht="83.25" customHeight="1">
      <c r="A722" s="26"/>
      <c r="B722" s="35" t="s">
        <v>416</v>
      </c>
      <c r="C722" s="30" t="s">
        <v>415</v>
      </c>
      <c r="D722" s="30" t="s">
        <v>14</v>
      </c>
      <c r="E722" s="30" t="s">
        <v>36</v>
      </c>
      <c r="F722" s="63"/>
      <c r="G722" s="32">
        <f>G723</f>
        <v>3114.8</v>
      </c>
      <c r="H722" s="32">
        <f>H723</f>
        <v>3114.8</v>
      </c>
    </row>
    <row r="723" spans="1:8" s="16" customFormat="1" ht="36.75" customHeight="1">
      <c r="A723" s="26"/>
      <c r="B723" s="35" t="s">
        <v>45</v>
      </c>
      <c r="C723" s="30" t="s">
        <v>415</v>
      </c>
      <c r="D723" s="30" t="s">
        <v>14</v>
      </c>
      <c r="E723" s="30" t="s">
        <v>36</v>
      </c>
      <c r="F723" s="63" t="s">
        <v>44</v>
      </c>
      <c r="G723" s="32">
        <f>G724</f>
        <v>3114.8</v>
      </c>
      <c r="H723" s="32">
        <f>H724</f>
        <v>3114.8</v>
      </c>
    </row>
    <row r="724" spans="1:8" s="16" customFormat="1" ht="23.25" customHeight="1">
      <c r="A724" s="26"/>
      <c r="B724" s="35" t="s">
        <v>55</v>
      </c>
      <c r="C724" s="30" t="s">
        <v>415</v>
      </c>
      <c r="D724" s="30" t="s">
        <v>14</v>
      </c>
      <c r="E724" s="30" t="s">
        <v>36</v>
      </c>
      <c r="F724" s="63" t="s">
        <v>54</v>
      </c>
      <c r="G724" s="32">
        <v>3114.8</v>
      </c>
      <c r="H724" s="32">
        <v>3114.8</v>
      </c>
    </row>
    <row r="725" spans="1:8" s="16" customFormat="1" ht="35.25" customHeight="1">
      <c r="A725" s="29"/>
      <c r="B725" s="35" t="s">
        <v>45</v>
      </c>
      <c r="C725" s="30" t="s">
        <v>219</v>
      </c>
      <c r="D725" s="30" t="s">
        <v>14</v>
      </c>
      <c r="E725" s="30" t="s">
        <v>36</v>
      </c>
      <c r="F725" s="63" t="s">
        <v>44</v>
      </c>
      <c r="G725" s="32">
        <f>G726</f>
        <v>1551.5</v>
      </c>
      <c r="H725" s="29"/>
    </row>
    <row r="726" spans="1:8" s="16" customFormat="1" ht="20.25" customHeight="1">
      <c r="A726" s="29"/>
      <c r="B726" s="35" t="s">
        <v>55</v>
      </c>
      <c r="C726" s="30" t="s">
        <v>219</v>
      </c>
      <c r="D726" s="30" t="s">
        <v>14</v>
      </c>
      <c r="E726" s="30" t="s">
        <v>36</v>
      </c>
      <c r="F726" s="63" t="s">
        <v>54</v>
      </c>
      <c r="G726" s="32">
        <f>1001.5+550</f>
        <v>1551.5</v>
      </c>
      <c r="H726" s="29"/>
    </row>
    <row r="727" spans="1:8" s="16" customFormat="1" ht="34.5" customHeight="1">
      <c r="A727" s="29"/>
      <c r="B727" s="35" t="s">
        <v>45</v>
      </c>
      <c r="C727" s="30" t="s">
        <v>219</v>
      </c>
      <c r="D727" s="30" t="s">
        <v>15</v>
      </c>
      <c r="E727" s="30" t="s">
        <v>8</v>
      </c>
      <c r="F727" s="63" t="s">
        <v>44</v>
      </c>
      <c r="G727" s="32">
        <f>G728</f>
        <v>1000</v>
      </c>
      <c r="H727" s="29"/>
    </row>
    <row r="728" spans="1:8" s="16" customFormat="1" ht="35.25" customHeight="1">
      <c r="A728" s="29"/>
      <c r="B728" s="108" t="s">
        <v>124</v>
      </c>
      <c r="C728" s="30" t="s">
        <v>219</v>
      </c>
      <c r="D728" s="30" t="s">
        <v>15</v>
      </c>
      <c r="E728" s="30" t="s">
        <v>8</v>
      </c>
      <c r="F728" s="63" t="s">
        <v>125</v>
      </c>
      <c r="G728" s="32">
        <f>1000</f>
        <v>1000</v>
      </c>
      <c r="H728" s="29"/>
    </row>
    <row r="729" spans="1:8" s="16" customFormat="1" ht="31.5" customHeight="1">
      <c r="A729" s="29"/>
      <c r="B729" s="35" t="s">
        <v>45</v>
      </c>
      <c r="C729" s="30" t="s">
        <v>219</v>
      </c>
      <c r="D729" s="30" t="s">
        <v>16</v>
      </c>
      <c r="E729" s="30" t="s">
        <v>7</v>
      </c>
      <c r="F729" s="63" t="s">
        <v>44</v>
      </c>
      <c r="G729" s="32">
        <f>G730</f>
        <v>450</v>
      </c>
      <c r="H729" s="29"/>
    </row>
    <row r="730" spans="1:8" s="16" customFormat="1" ht="20.25" customHeight="1">
      <c r="A730" s="29"/>
      <c r="B730" s="35" t="s">
        <v>55</v>
      </c>
      <c r="C730" s="30" t="s">
        <v>219</v>
      </c>
      <c r="D730" s="30" t="s">
        <v>16</v>
      </c>
      <c r="E730" s="30" t="s">
        <v>7</v>
      </c>
      <c r="F730" s="63" t="s">
        <v>54</v>
      </c>
      <c r="G730" s="32">
        <v>450</v>
      </c>
      <c r="H730" s="29"/>
    </row>
    <row r="731" spans="1:8" ht="51" customHeight="1">
      <c r="A731" s="26">
        <v>22</v>
      </c>
      <c r="B731" s="54" t="s">
        <v>260</v>
      </c>
      <c r="C731" s="75" t="s">
        <v>470</v>
      </c>
      <c r="D731" s="31"/>
      <c r="E731" s="31"/>
      <c r="F731" s="30"/>
      <c r="G731" s="74">
        <f aca="true" t="shared" si="4" ref="G731:H733">G732</f>
        <v>11821</v>
      </c>
      <c r="H731" s="74">
        <f t="shared" si="4"/>
        <v>0</v>
      </c>
    </row>
    <row r="732" spans="1:8" ht="21" customHeight="1">
      <c r="A732" s="29"/>
      <c r="B732" s="29" t="s">
        <v>13</v>
      </c>
      <c r="C732" s="30" t="s">
        <v>470</v>
      </c>
      <c r="D732" s="30" t="s">
        <v>14</v>
      </c>
      <c r="E732" s="30" t="s">
        <v>20</v>
      </c>
      <c r="F732" s="30"/>
      <c r="G732" s="32">
        <f t="shared" si="4"/>
        <v>11821</v>
      </c>
      <c r="H732" s="32">
        <f t="shared" si="4"/>
        <v>0</v>
      </c>
    </row>
    <row r="733" spans="1:8" ht="22.5" customHeight="1">
      <c r="A733" s="29"/>
      <c r="B733" s="29" t="s">
        <v>21</v>
      </c>
      <c r="C733" s="30" t="s">
        <v>470</v>
      </c>
      <c r="D733" s="30" t="s">
        <v>14</v>
      </c>
      <c r="E733" s="30" t="s">
        <v>14</v>
      </c>
      <c r="F733" s="30"/>
      <c r="G733" s="32">
        <f>G734+G740</f>
        <v>11821</v>
      </c>
      <c r="H733" s="32">
        <f t="shared" si="4"/>
        <v>0</v>
      </c>
    </row>
    <row r="734" spans="1:8" ht="52.5" customHeight="1">
      <c r="A734" s="29"/>
      <c r="B734" s="99" t="s">
        <v>60</v>
      </c>
      <c r="C734" s="79" t="s">
        <v>471</v>
      </c>
      <c r="D734" s="79" t="s">
        <v>14</v>
      </c>
      <c r="E734" s="79" t="s">
        <v>14</v>
      </c>
      <c r="F734" s="79"/>
      <c r="G734" s="91">
        <f>G735+G737</f>
        <v>10521</v>
      </c>
      <c r="H734" s="91">
        <f>H735</f>
        <v>0</v>
      </c>
    </row>
    <row r="735" spans="1:8" ht="39.75" customHeight="1">
      <c r="A735" s="29"/>
      <c r="B735" s="30" t="s">
        <v>45</v>
      </c>
      <c r="C735" s="30" t="s">
        <v>220</v>
      </c>
      <c r="D735" s="30" t="s">
        <v>14</v>
      </c>
      <c r="E735" s="30" t="s">
        <v>14</v>
      </c>
      <c r="F735" s="30" t="s">
        <v>44</v>
      </c>
      <c r="G735" s="32">
        <f>G736</f>
        <v>9141</v>
      </c>
      <c r="H735" s="29"/>
    </row>
    <row r="736" spans="1:8" ht="21.75" customHeight="1">
      <c r="A736" s="29"/>
      <c r="B736" s="83" t="s">
        <v>55</v>
      </c>
      <c r="C736" s="30" t="s">
        <v>220</v>
      </c>
      <c r="D736" s="30" t="s">
        <v>14</v>
      </c>
      <c r="E736" s="30" t="s">
        <v>14</v>
      </c>
      <c r="F736" s="30" t="s">
        <v>54</v>
      </c>
      <c r="G736" s="32">
        <f>9121+1500+500-850-1130</f>
        <v>9141</v>
      </c>
      <c r="H736" s="29"/>
    </row>
    <row r="737" spans="1:8" ht="33.75" customHeight="1">
      <c r="A737" s="29"/>
      <c r="B737" s="85" t="s">
        <v>250</v>
      </c>
      <c r="C737" s="30" t="s">
        <v>251</v>
      </c>
      <c r="D737" s="30" t="s">
        <v>14</v>
      </c>
      <c r="E737" s="30" t="s">
        <v>14</v>
      </c>
      <c r="F737" s="30"/>
      <c r="G737" s="32">
        <f>G738</f>
        <v>1380</v>
      </c>
      <c r="H737" s="29"/>
    </row>
    <row r="738" spans="1:8" ht="39" customHeight="1">
      <c r="A738" s="29"/>
      <c r="B738" s="30" t="s">
        <v>45</v>
      </c>
      <c r="C738" s="30" t="s">
        <v>251</v>
      </c>
      <c r="D738" s="30" t="s">
        <v>14</v>
      </c>
      <c r="E738" s="30" t="s">
        <v>14</v>
      </c>
      <c r="F738" s="30" t="s">
        <v>44</v>
      </c>
      <c r="G738" s="32">
        <f>G739</f>
        <v>1380</v>
      </c>
      <c r="H738" s="29"/>
    </row>
    <row r="739" spans="1:8" ht="23.25" customHeight="1">
      <c r="A739" s="29"/>
      <c r="B739" s="25" t="s">
        <v>55</v>
      </c>
      <c r="C739" s="30" t="s">
        <v>251</v>
      </c>
      <c r="D739" s="30" t="s">
        <v>14</v>
      </c>
      <c r="E739" s="30" t="s">
        <v>14</v>
      </c>
      <c r="F739" s="30" t="s">
        <v>54</v>
      </c>
      <c r="G739" s="32">
        <f>2000+1500-500-1300-320</f>
        <v>1380</v>
      </c>
      <c r="H739" s="29"/>
    </row>
    <row r="740" spans="1:8" ht="45.75" customHeight="1">
      <c r="A740" s="29"/>
      <c r="B740" s="25" t="s">
        <v>339</v>
      </c>
      <c r="C740" s="30" t="s">
        <v>472</v>
      </c>
      <c r="D740" s="30" t="s">
        <v>14</v>
      </c>
      <c r="E740" s="30" t="s">
        <v>14</v>
      </c>
      <c r="F740" s="30"/>
      <c r="G740" s="32">
        <f>G741</f>
        <v>1300</v>
      </c>
      <c r="H740" s="29"/>
    </row>
    <row r="741" spans="1:8" ht="27.75" customHeight="1">
      <c r="A741" s="29"/>
      <c r="B741" s="25" t="s">
        <v>47</v>
      </c>
      <c r="C741" s="30" t="s">
        <v>340</v>
      </c>
      <c r="D741" s="30" t="s">
        <v>14</v>
      </c>
      <c r="E741" s="30" t="s">
        <v>14</v>
      </c>
      <c r="F741" s="30" t="s">
        <v>46</v>
      </c>
      <c r="G741" s="32">
        <f>G742</f>
        <v>1300</v>
      </c>
      <c r="H741" s="29"/>
    </row>
    <row r="742" spans="1:8" ht="33" customHeight="1">
      <c r="A742" s="29"/>
      <c r="B742" s="25" t="s">
        <v>53</v>
      </c>
      <c r="C742" s="30" t="s">
        <v>340</v>
      </c>
      <c r="D742" s="30" t="s">
        <v>14</v>
      </c>
      <c r="E742" s="30" t="s">
        <v>14</v>
      </c>
      <c r="F742" s="30" t="s">
        <v>52</v>
      </c>
      <c r="G742" s="32">
        <f>1300</f>
        <v>1300</v>
      </c>
      <c r="H742" s="29"/>
    </row>
    <row r="743" spans="1:8" ht="23.25" customHeight="1">
      <c r="A743" s="111"/>
      <c r="B743" s="23"/>
      <c r="C743" s="112"/>
      <c r="D743" s="112"/>
      <c r="E743" s="112"/>
      <c r="F743" s="112"/>
      <c r="G743" s="113"/>
      <c r="H743" s="111"/>
    </row>
    <row r="744" spans="1:8" ht="23.25" customHeight="1">
      <c r="A744" s="111"/>
      <c r="B744" s="23"/>
      <c r="C744" s="112"/>
      <c r="D744" s="112"/>
      <c r="E744" s="112"/>
      <c r="F744" s="112"/>
      <c r="G744" s="113"/>
      <c r="H744" s="111"/>
    </row>
    <row r="745" spans="1:8" ht="23.25" customHeight="1">
      <c r="A745" s="111"/>
      <c r="B745" s="23"/>
      <c r="C745" s="112"/>
      <c r="D745" s="112"/>
      <c r="E745" s="112"/>
      <c r="F745" s="112"/>
      <c r="G745" s="113"/>
      <c r="H745" s="111"/>
    </row>
    <row r="746" spans="1:8" ht="23.25" customHeight="1">
      <c r="A746" s="111"/>
      <c r="B746" s="23"/>
      <c r="C746" s="112"/>
      <c r="D746" s="112"/>
      <c r="E746" s="112"/>
      <c r="F746" s="112"/>
      <c r="G746" s="113"/>
      <c r="H746" s="111"/>
    </row>
    <row r="747" ht="15.75">
      <c r="G747" s="5"/>
    </row>
    <row r="748" ht="15.75">
      <c r="G748" s="5"/>
    </row>
    <row r="749" ht="15.75">
      <c r="G749" s="5"/>
    </row>
    <row r="750" ht="15.75">
      <c r="G750" s="5"/>
    </row>
    <row r="751" ht="15.75">
      <c r="G751" s="5"/>
    </row>
    <row r="752" ht="15.75">
      <c r="G752" s="5"/>
    </row>
    <row r="753" ht="15.75">
      <c r="G753" s="5"/>
    </row>
    <row r="754" ht="15.75">
      <c r="G754" s="5"/>
    </row>
    <row r="755" ht="15.75">
      <c r="G755" s="5"/>
    </row>
    <row r="756" ht="15.75">
      <c r="G756" s="5"/>
    </row>
    <row r="757" ht="15.75">
      <c r="G757" s="5"/>
    </row>
    <row r="758" ht="15.75">
      <c r="G758" s="5"/>
    </row>
    <row r="759" ht="15.75">
      <c r="G759" s="5"/>
    </row>
    <row r="760" ht="15.75">
      <c r="G760" s="5"/>
    </row>
    <row r="761" ht="15.75">
      <c r="G761" s="5"/>
    </row>
    <row r="762" ht="15.75">
      <c r="G762" s="5"/>
    </row>
    <row r="763" ht="15.75">
      <c r="G763" s="5"/>
    </row>
    <row r="764" ht="15.75">
      <c r="G764" s="5"/>
    </row>
    <row r="765" ht="15.75">
      <c r="G765" s="5"/>
    </row>
    <row r="766" ht="15.75">
      <c r="G766" s="5"/>
    </row>
    <row r="767" ht="15.75">
      <c r="G767" s="5"/>
    </row>
    <row r="768" ht="15.75">
      <c r="G768" s="5"/>
    </row>
    <row r="769" ht="15.75">
      <c r="G769" s="5"/>
    </row>
    <row r="770" ht="15.75">
      <c r="G770" s="5"/>
    </row>
    <row r="771" ht="15.75">
      <c r="G771" s="5"/>
    </row>
    <row r="772" ht="15.75">
      <c r="G772" s="5"/>
    </row>
    <row r="773" ht="15.75">
      <c r="G773" s="5"/>
    </row>
    <row r="774" ht="15.75">
      <c r="G774" s="5"/>
    </row>
    <row r="775" ht="15.75">
      <c r="G775" s="5"/>
    </row>
    <row r="776" ht="15.75">
      <c r="G776" s="5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  <row r="873" ht="15.75">
      <c r="G873" s="5"/>
    </row>
    <row r="874" ht="15.75">
      <c r="G874" s="5"/>
    </row>
    <row r="875" ht="15.75">
      <c r="G875" s="5"/>
    </row>
    <row r="876" ht="15.75">
      <c r="G876" s="5"/>
    </row>
    <row r="877" ht="15.75">
      <c r="G877" s="5"/>
    </row>
    <row r="878" ht="15.75">
      <c r="G878" s="5"/>
    </row>
    <row r="879" ht="15.75">
      <c r="G879" s="5"/>
    </row>
    <row r="880" ht="15.75">
      <c r="G880" s="5"/>
    </row>
    <row r="881" ht="15.75">
      <c r="G881" s="5"/>
    </row>
    <row r="882" ht="15.75">
      <c r="G882" s="5"/>
    </row>
    <row r="883" ht="15.75">
      <c r="G883" s="5"/>
    </row>
    <row r="884" ht="15.75">
      <c r="G884" s="5"/>
    </row>
    <row r="885" ht="15.75">
      <c r="G885" s="5"/>
    </row>
    <row r="886" ht="15.75">
      <c r="G886" s="5"/>
    </row>
    <row r="887" ht="15.75">
      <c r="G887" s="5"/>
    </row>
    <row r="888" ht="15.75">
      <c r="G888" s="5"/>
    </row>
    <row r="889" ht="15.75">
      <c r="G889" s="5"/>
    </row>
    <row r="890" ht="15.75">
      <c r="G890" s="5"/>
    </row>
    <row r="891" ht="15.75">
      <c r="G891" s="5"/>
    </row>
    <row r="892" ht="15.75">
      <c r="G892" s="5"/>
    </row>
    <row r="893" ht="15.75">
      <c r="G893" s="5"/>
    </row>
    <row r="894" ht="15.75">
      <c r="G894" s="5"/>
    </row>
    <row r="895" ht="15.75">
      <c r="G895" s="5"/>
    </row>
    <row r="896" ht="15.75">
      <c r="G896" s="5"/>
    </row>
    <row r="897" ht="15.75">
      <c r="G897" s="5"/>
    </row>
    <row r="898" ht="15.75">
      <c r="G898" s="5"/>
    </row>
    <row r="899" ht="15.75">
      <c r="G899" s="5"/>
    </row>
    <row r="900" ht="15.75">
      <c r="G900" s="5"/>
    </row>
    <row r="901" ht="15.75">
      <c r="G901" s="5"/>
    </row>
    <row r="902" ht="15.75">
      <c r="G902" s="5"/>
    </row>
    <row r="903" ht="15.75">
      <c r="G903" s="5"/>
    </row>
    <row r="904" ht="15.75">
      <c r="G904" s="5"/>
    </row>
    <row r="905" ht="15.75">
      <c r="G905" s="5"/>
    </row>
    <row r="906" ht="15.75">
      <c r="G906" s="5"/>
    </row>
    <row r="907" ht="15.75">
      <c r="G907" s="5"/>
    </row>
    <row r="908" ht="15.75">
      <c r="G908" s="5"/>
    </row>
    <row r="909" ht="15.75">
      <c r="G909" s="5"/>
    </row>
    <row r="910" ht="15.75">
      <c r="G910" s="5"/>
    </row>
    <row r="911" ht="15.75">
      <c r="G911" s="5"/>
    </row>
    <row r="912" ht="15.75">
      <c r="G912" s="5"/>
    </row>
    <row r="913" ht="15.75">
      <c r="G913" s="5"/>
    </row>
    <row r="914" ht="15.75">
      <c r="G914" s="5"/>
    </row>
    <row r="915" ht="15.75">
      <c r="G915" s="5"/>
    </row>
    <row r="916" ht="15.75">
      <c r="G916" s="5"/>
    </row>
    <row r="917" ht="15.75">
      <c r="G917" s="5"/>
    </row>
    <row r="918" ht="15.75">
      <c r="G918" s="5"/>
    </row>
    <row r="919" ht="15.75">
      <c r="G919" s="5"/>
    </row>
    <row r="920" ht="15.75">
      <c r="G920" s="5"/>
    </row>
    <row r="921" ht="15.75">
      <c r="G921" s="5"/>
    </row>
    <row r="922" ht="15.75">
      <c r="G922" s="5"/>
    </row>
    <row r="923" ht="15.75">
      <c r="G923" s="5"/>
    </row>
    <row r="924" ht="15.75">
      <c r="G924" s="5"/>
    </row>
    <row r="925" ht="15.75">
      <c r="G925" s="5"/>
    </row>
    <row r="926" ht="15.75">
      <c r="G926" s="5"/>
    </row>
    <row r="927" ht="15.75">
      <c r="G927" s="5"/>
    </row>
    <row r="928" ht="15.75">
      <c r="G928" s="5"/>
    </row>
    <row r="929" ht="15.75">
      <c r="G929" s="5"/>
    </row>
    <row r="930" ht="15.75">
      <c r="G930" s="5"/>
    </row>
    <row r="931" ht="15.75">
      <c r="G931" s="5"/>
    </row>
    <row r="932" ht="15.75">
      <c r="G932" s="5"/>
    </row>
    <row r="933" ht="15.75">
      <c r="G933" s="5"/>
    </row>
    <row r="934" ht="15.75">
      <c r="G934" s="5"/>
    </row>
    <row r="935" ht="15.75">
      <c r="G935" s="5"/>
    </row>
    <row r="936" ht="15.75">
      <c r="G936" s="5"/>
    </row>
    <row r="937" ht="15.75">
      <c r="G937" s="5"/>
    </row>
    <row r="938" ht="15.75">
      <c r="G938" s="5"/>
    </row>
    <row r="939" ht="15.75">
      <c r="G939" s="5"/>
    </row>
    <row r="940" ht="15.75">
      <c r="G940" s="5"/>
    </row>
    <row r="941" ht="15.75">
      <c r="G941" s="5"/>
    </row>
    <row r="942" ht="15.75">
      <c r="G942" s="5"/>
    </row>
    <row r="943" ht="15.75">
      <c r="G943" s="5"/>
    </row>
    <row r="944" ht="15.75">
      <c r="G944" s="5"/>
    </row>
    <row r="945" ht="15.75">
      <c r="G945" s="5"/>
    </row>
    <row r="946" ht="15.75">
      <c r="G946" s="5"/>
    </row>
    <row r="947" ht="15.75">
      <c r="G947" s="5"/>
    </row>
    <row r="948" ht="15.75">
      <c r="G948" s="5"/>
    </row>
    <row r="949" ht="15.75">
      <c r="G949" s="5"/>
    </row>
    <row r="950" ht="15.75">
      <c r="G950" s="5"/>
    </row>
    <row r="951" ht="15.75">
      <c r="G951" s="5"/>
    </row>
    <row r="952" ht="15.75">
      <c r="G952" s="5"/>
    </row>
    <row r="953" ht="15.75">
      <c r="G953" s="5"/>
    </row>
    <row r="954" ht="15.75">
      <c r="G954" s="5"/>
    </row>
    <row r="955" ht="15.75">
      <c r="G955" s="5"/>
    </row>
    <row r="956" ht="15.75">
      <c r="G956" s="5"/>
    </row>
    <row r="957" ht="15.75">
      <c r="G957" s="5"/>
    </row>
    <row r="958" ht="15.75">
      <c r="G958" s="5"/>
    </row>
    <row r="959" ht="15.75">
      <c r="G959" s="5"/>
    </row>
    <row r="960" ht="15.75">
      <c r="G960" s="5"/>
    </row>
    <row r="961" ht="15.75">
      <c r="G961" s="5"/>
    </row>
    <row r="962" ht="15.75">
      <c r="G962" s="5"/>
    </row>
    <row r="963" ht="15.75">
      <c r="G963" s="5"/>
    </row>
    <row r="964" ht="15.75">
      <c r="G964" s="5"/>
    </row>
    <row r="965" ht="15.75">
      <c r="G965" s="5"/>
    </row>
    <row r="966" ht="15.75">
      <c r="G966" s="5"/>
    </row>
    <row r="967" ht="15.75">
      <c r="G967" s="5"/>
    </row>
    <row r="968" ht="15.75">
      <c r="G968" s="5"/>
    </row>
    <row r="969" ht="15.75">
      <c r="G969" s="5"/>
    </row>
    <row r="970" ht="15.75">
      <c r="G970" s="5"/>
    </row>
    <row r="971" ht="15.75">
      <c r="G971" s="5"/>
    </row>
    <row r="972" ht="15.75">
      <c r="G972" s="5"/>
    </row>
    <row r="973" ht="15.75">
      <c r="G973" s="5"/>
    </row>
    <row r="974" ht="15.75">
      <c r="G974" s="5"/>
    </row>
    <row r="975" ht="15.75">
      <c r="G975" s="5"/>
    </row>
    <row r="976" ht="15.75">
      <c r="G976" s="5"/>
    </row>
    <row r="977" ht="15.75">
      <c r="G977" s="5"/>
    </row>
    <row r="978" ht="15.75">
      <c r="G978" s="5"/>
    </row>
    <row r="979" ht="15.75">
      <c r="G979" s="5"/>
    </row>
    <row r="980" ht="15.75">
      <c r="G980" s="5"/>
    </row>
    <row r="981" ht="15.75">
      <c r="G981" s="5"/>
    </row>
    <row r="982" ht="15.75">
      <c r="G982" s="5"/>
    </row>
    <row r="983" ht="15.75">
      <c r="G983" s="5"/>
    </row>
    <row r="984" ht="15.75">
      <c r="G984" s="5"/>
    </row>
    <row r="985" ht="15.75">
      <c r="G985" s="5"/>
    </row>
    <row r="986" ht="15.75">
      <c r="G986" s="5"/>
    </row>
    <row r="987" ht="15.75">
      <c r="G987" s="5"/>
    </row>
    <row r="988" ht="15.75">
      <c r="G988" s="5"/>
    </row>
    <row r="989" ht="15.75">
      <c r="G989" s="5"/>
    </row>
    <row r="990" ht="15.75">
      <c r="G990" s="5"/>
    </row>
    <row r="991" ht="15.75">
      <c r="G991" s="5"/>
    </row>
    <row r="992" ht="15.75">
      <c r="G992" s="5"/>
    </row>
    <row r="993" ht="15.75">
      <c r="G993" s="5"/>
    </row>
    <row r="994" ht="15.75">
      <c r="G994" s="5"/>
    </row>
    <row r="995" ht="15.75">
      <c r="G995" s="5"/>
    </row>
    <row r="996" ht="15.75">
      <c r="G996" s="5"/>
    </row>
    <row r="997" ht="15.75">
      <c r="G997" s="5"/>
    </row>
    <row r="998" ht="15.75">
      <c r="G998" s="5"/>
    </row>
    <row r="999" ht="15.75">
      <c r="G999" s="5"/>
    </row>
    <row r="1000" ht="15.75">
      <c r="G1000" s="5"/>
    </row>
    <row r="1001" ht="15.75">
      <c r="G1001" s="5"/>
    </row>
    <row r="1002" ht="15.75">
      <c r="G1002" s="5"/>
    </row>
    <row r="1003" ht="15.75">
      <c r="G1003" s="5"/>
    </row>
    <row r="1004" ht="15.75">
      <c r="G1004" s="5"/>
    </row>
    <row r="1005" ht="15.75">
      <c r="G1005" s="5"/>
    </row>
    <row r="1006" ht="15.75">
      <c r="G1006" s="5"/>
    </row>
    <row r="1007" ht="15.75">
      <c r="G1007" s="5"/>
    </row>
    <row r="1008" ht="15.75">
      <c r="G1008" s="5"/>
    </row>
    <row r="1009" ht="15.75">
      <c r="G1009" s="5"/>
    </row>
    <row r="1010" ht="15.75">
      <c r="G1010" s="5"/>
    </row>
    <row r="1011" ht="15.75">
      <c r="G1011" s="5"/>
    </row>
    <row r="1012" ht="15.75">
      <c r="G1012" s="5"/>
    </row>
  </sheetData>
  <sheetProtection/>
  <autoFilter ref="A20:L739"/>
  <mergeCells count="3">
    <mergeCell ref="G15:H15"/>
    <mergeCell ref="A17:H17"/>
    <mergeCell ref="B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МФМО пользователь</cp:lastModifiedBy>
  <cp:lastPrinted>2015-07-24T11:51:09Z</cp:lastPrinted>
  <dcterms:created xsi:type="dcterms:W3CDTF">2007-08-15T05:41:05Z</dcterms:created>
  <dcterms:modified xsi:type="dcterms:W3CDTF">2015-07-30T08:17:08Z</dcterms:modified>
  <cp:category/>
  <cp:version/>
  <cp:contentType/>
  <cp:contentStatus/>
</cp:coreProperties>
</file>