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6 год " sheetId="1" r:id="rId1"/>
  </sheets>
  <definedNames>
    <definedName name="_xlnm._FilterDatabase" localSheetId="0" hidden="1">'2016 год '!$A$15:$K$559</definedName>
    <definedName name="Z_2EB26682_1E14_41BF_A300_9871E16F1E86_.wvu.FilterData" localSheetId="0" hidden="1">'2016 год '!$A$16:$F$559</definedName>
    <definedName name="Z_2EB26682_1E14_41BF_A300_9871E16F1E86_.wvu.PrintArea" localSheetId="0" hidden="1">'2016 год '!$A$2:$F$559</definedName>
    <definedName name="Z_3708D406_71C9_49CC_A67A_2D2190B41A82_.wvu.FilterData" localSheetId="0" hidden="1">'2016 год '!$A$16:$K$559</definedName>
    <definedName name="Z_742DD9F2_8A71_4480_AC11_A74320E5619E_.wvu.FilterData" localSheetId="0" hidden="1">'2016 год '!$A$16:$K$559</definedName>
    <definedName name="Z_829AF458_32E9_4EBE_8AEA_C1C6BE533EAE_.wvu.FilterData" localSheetId="0" hidden="1">'2016 год '!$A$16:$K$559</definedName>
    <definedName name="Z_829AF458_32E9_4EBE_8AEA_C1C6BE533EAE_.wvu.PrintArea" localSheetId="0" hidden="1">'2016 год '!$A$2:$F$575</definedName>
    <definedName name="Z_829AF458_32E9_4EBE_8AEA_C1C6BE533EAE_.wvu.PrintTitles" localSheetId="0" hidden="1">'2016 год '!$13:$15</definedName>
    <definedName name="Z_829AF458_32E9_4EBE_8AEA_C1C6BE533EAE_.wvu.Rows" localSheetId="0" hidden="1">'2016 год '!#REF!</definedName>
    <definedName name="Z_8E538972_DCB6_4DF0_B6A0_1DAF22EE85A5_.wvu.FilterData" localSheetId="0" hidden="1">'2016 год '!$A$16:$F$559</definedName>
    <definedName name="Z_8E538972_DCB6_4DF0_B6A0_1DAF22EE85A5_.wvu.PrintArea" localSheetId="0" hidden="1">'2016 год '!$A$2:$F$559</definedName>
    <definedName name="Z_9EB2C763_BF55_421A_9B12_FB75DAF70818_.wvu.FilterData" localSheetId="0" hidden="1">'2016 год '!$A$10:$F$559</definedName>
    <definedName name="Z_A8461B4A_AE19_4EF2_B6F9_F9B973A06FD1_.wvu.FilterData" localSheetId="0" hidden="1">'2016 год '!$A$16:$F$559</definedName>
    <definedName name="Z_A8461B4A_AE19_4EF2_B6F9_F9B973A06FD1_.wvu.PrintArea" localSheetId="0" hidden="1">'2016 год '!$A$2:$F$559</definedName>
    <definedName name="Z_B3932895_A846_447D_8D2E_8A665303D3FC_.wvu.FilterData" localSheetId="0" hidden="1">'2016 год '!$A$10:$F$559</definedName>
    <definedName name="Z_B452F1D7_E242_4E66_AEEE_75884A98B5E4_.wvu.FilterData" localSheetId="0" hidden="1">'2016 год '!$A$16:$K$559</definedName>
    <definedName name="Z_D0B00AD6_8582_4105_AEEE_647425D7F180_.wvu.FilterData" localSheetId="0" hidden="1">'2016 год '!$A$10:$F$559</definedName>
    <definedName name="Z_DEEAFF70_302D_4EE4_8D9C_7BB1BBA5AB30_.wvu.FilterData" localSheetId="0" hidden="1">'2016 год '!$A$16:$K$559</definedName>
    <definedName name="Z_E26F76F3_B5FD_4390_A599_DF837A45612F_.wvu.FilterData" localSheetId="0" hidden="1">'2016 год '!$A$10:$F$559</definedName>
    <definedName name="Z_E6BE4A0A_65C8_4D78_A29F_DDA803BF07E4_.wvu.FilterData" localSheetId="0" hidden="1">'2016 год '!$A$16:$F$559</definedName>
    <definedName name="Z_E6BE4A0A_65C8_4D78_A29F_DDA803BF07E4_.wvu.PrintArea" localSheetId="0" hidden="1">'2016 год '!$A$2:$F$559</definedName>
    <definedName name="Z_F18CDA44_02C6_4BCD_94BC_76E4781E3F1C_.wvu.FilterData" localSheetId="0" hidden="1">'2016 год '!$A$16:$F$559</definedName>
    <definedName name="Z_F18CDA44_02C6_4BCD_94BC_76E4781E3F1C_.wvu.PrintArea" localSheetId="0" hidden="1">'2016 год '!$A$2:$F$559</definedName>
    <definedName name="_xlnm.Print_Area" localSheetId="0">'2016 год '!$A$1:$F$559</definedName>
  </definedNames>
  <calcPr fullCalcOnLoad="1"/>
</workbook>
</file>

<file path=xl/sharedStrings.xml><?xml version="1.0" encoding="utf-8"?>
<sst xmlns="http://schemas.openxmlformats.org/spreadsheetml/2006/main" count="1872" uniqueCount="462">
  <si>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</si>
  <si>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</si>
  <si>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</si>
  <si>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</si>
  <si>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</si>
  <si>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</si>
  <si>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</si>
  <si>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</si>
  <si>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</si>
  <si>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</si>
  <si>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</si>
  <si>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</si>
  <si>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</si>
  <si>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</si>
  <si>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</si>
  <si>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</si>
  <si>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</si>
  <si>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</si>
  <si>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</si>
  <si>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</si>
  <si>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</si>
  <si>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14 0 00 88880</t>
  </si>
  <si>
    <t>13 0 00 00000</t>
  </si>
  <si>
    <t>13 0 00 88880</t>
  </si>
  <si>
    <t>03 1 00 77770</t>
  </si>
  <si>
    <t>03 1 00 88810</t>
  </si>
  <si>
    <t>03 1 00 88820</t>
  </si>
  <si>
    <t>03 1 00 88850</t>
  </si>
  <si>
    <t>18 0 00 00000</t>
  </si>
  <si>
    <t>18 0 00 88880</t>
  </si>
  <si>
    <t>03 2 00 62210</t>
  </si>
  <si>
    <t>03 2 00 62200</t>
  </si>
  <si>
    <t>03 2 00 62220</t>
  </si>
  <si>
    <t>03 2 00 62230</t>
  </si>
  <si>
    <t>03 2 00 62240</t>
  </si>
  <si>
    <t>03 2 00 62250</t>
  </si>
  <si>
    <t>03 2 00 62270</t>
  </si>
  <si>
    <t>03 2 00 77730</t>
  </si>
  <si>
    <t>03 2 00 77770</t>
  </si>
  <si>
    <t>03 2 00 88810</t>
  </si>
  <si>
    <t>03 2 00 88820</t>
  </si>
  <si>
    <t>03 2 00 88830</t>
  </si>
  <si>
    <t>03 2 00 88850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</si>
  <si>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</si>
  <si>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</si>
  <si>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</si>
  <si>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</si>
  <si>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</si>
  <si>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</si>
  <si>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</si>
  <si>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</si>
  <si>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02 3 00 88820</t>
  </si>
  <si>
    <t>05 0 00 00000</t>
  </si>
  <si>
    <t>05 2 00 77770</t>
  </si>
  <si>
    <t>23 0 00 00000</t>
  </si>
  <si>
    <t>23 0 00 88880</t>
  </si>
  <si>
    <t>03 2 00 62500</t>
  </si>
  <si>
    <t>03 3 00 77720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</si>
  <si>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</si>
  <si>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</si>
  <si>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</si>
  <si>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</si>
  <si>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</si>
  <si>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</si>
  <si>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</si>
  <si>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</si>
  <si>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</si>
  <si>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</si>
  <si>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</si>
  <si>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</si>
  <si>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</si>
  <si>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</si>
  <si>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02 1 00 88820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</si>
  <si>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</si>
  <si>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</si>
  <si>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</si>
  <si>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</si>
  <si>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</si>
  <si>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</si>
  <si>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</si>
  <si>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</si>
  <si>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</si>
  <si>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05 1 00 00000</t>
  </si>
  <si>
    <t>05 1 00 77710</t>
  </si>
  <si>
    <t>05 1 00 77770</t>
  </si>
  <si>
    <t>05 2 00 00000</t>
  </si>
  <si>
    <t>05 2 00 77710</t>
  </si>
  <si>
    <t>05 4 00 00000</t>
  </si>
  <si>
    <t>05 4 00 64350</t>
  </si>
  <si>
    <t>05 4 00 88870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</si>
  <si>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</si>
  <si>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</si>
  <si>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</si>
  <si>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</si>
  <si>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</si>
  <si>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</si>
  <si>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</si>
  <si>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</si>
  <si>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</si>
  <si>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</si>
  <si>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</si>
  <si>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</si>
  <si>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</si>
  <si>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</si>
  <si>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</si>
  <si>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</si>
  <si>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</si>
  <si>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</si>
  <si>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Софинансирование муниципальных учреждений -победителей конкурсов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</si>
  <si>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</si>
  <si>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</si>
  <si>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</si>
  <si>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</si>
  <si>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</si>
  <si>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</si>
  <si>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</si>
  <si>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</si>
  <si>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Обеспечение деятельности  подведомственных учреждений</t>
  </si>
  <si>
    <t xml:space="preserve">Межбюджетные трансферты общего характера бюджетам бюджетной системы  Российской Федерации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</si>
  <si>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</si>
  <si>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</si>
  <si>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</si>
  <si>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</si>
  <si>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</si>
  <si>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</si>
  <si>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</si>
  <si>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</si>
  <si>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</si>
  <si>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</si>
  <si>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</si>
  <si>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</si>
  <si>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</si>
  <si>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08 2 00 88810</t>
  </si>
  <si>
    <t>08 4 00 00000</t>
  </si>
  <si>
    <t>08 4 00 88810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</si>
  <si>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</si>
  <si>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</si>
  <si>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</si>
  <si>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</si>
  <si>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</si>
  <si>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Субсидия на софинансирование мероприятий на строительство крытого спортивного объекта с искусственным льдом</t>
  </si>
  <si>
    <t>Субсидия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</si>
  <si>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02 3 00 62360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</si>
  <si>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</si>
  <si>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</si>
  <si>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</si>
  <si>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</si>
  <si>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Муниципальная программа  "Муниципальное управление на 2015-2019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</si>
  <si>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</si>
  <si>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</si>
  <si>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</si>
  <si>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</si>
  <si>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</si>
  <si>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</si>
  <si>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</si>
  <si>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</si>
  <si>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Подпрограмма 4 "Улучшение жилищных условий семей, имеющих семь и более детей"</t>
  </si>
  <si>
    <t>460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</si>
  <si>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</si>
  <si>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</si>
  <si>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</si>
  <si>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</si>
  <si>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</si>
  <si>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</si>
  <si>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</si>
  <si>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03 1 00 62110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</si>
  <si>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</si>
  <si>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</si>
  <si>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</si>
  <si>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Подпрограмма 2 "Развитие архивного дела Сергиево-Посадского муниципального района Московской области на 2015-2019 годы"</t>
  </si>
  <si>
    <t>Муниципальная программа  "Безопасность  Сергиево-Посадского муниципального района на 2015 -2019 годы"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</si>
  <si>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</si>
  <si>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</si>
  <si>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</si>
  <si>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</si>
  <si>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</si>
  <si>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</si>
  <si>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 "Доступная среда  на 2014 -2018 годы"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</si>
  <si>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</si>
  <si>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в том числе за счет  межбюджетных трансфертов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</si>
  <si>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</si>
  <si>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</si>
  <si>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</si>
  <si>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</si>
  <si>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03 1 00 62140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</si>
  <si>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</si>
  <si>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</si>
  <si>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</si>
  <si>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</si>
  <si>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</si>
  <si>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</si>
  <si>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</si>
  <si>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12 2 00 60690</t>
  </si>
  <si>
    <t>12 3 00 00000</t>
  </si>
  <si>
    <t>12 3 00 88880</t>
  </si>
  <si>
    <t>12 4 00 00000</t>
  </si>
  <si>
    <t>12 4 00 88880</t>
  </si>
  <si>
    <t>12 5 00 04000</t>
  </si>
  <si>
    <t>12 5 00 04970</t>
  </si>
  <si>
    <t>12 5 00 04980</t>
  </si>
  <si>
    <t>12 5 00 04990</t>
  </si>
  <si>
    <t>03 2 00 00000</t>
  </si>
  <si>
    <t>03 2 00 60680</t>
  </si>
  <si>
    <t>19 0 00 00000</t>
  </si>
  <si>
    <t>95 0 00 07000</t>
  </si>
  <si>
    <t>95 0 00 07980</t>
  </si>
  <si>
    <t>95 0 00 07990</t>
  </si>
  <si>
    <t>95 0 00 05010</t>
  </si>
  <si>
    <t>99 0 00 05000</t>
  </si>
  <si>
    <t>06 0 00 00000</t>
  </si>
  <si>
    <t>06 0 00 88880</t>
  </si>
  <si>
    <t>17 0 00 00000</t>
  </si>
  <si>
    <t>17 0 00 88880</t>
  </si>
  <si>
    <t>Муниципальная программа  "Развитие образования в Сергиево-Посадском муниципальном районе на 2014-2018 годы"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</si>
  <si>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</si>
  <si>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</si>
  <si>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"Охрана окружающей среды Сергиево-Посадского муниципального района на 2014 -2018 годы"</t>
  </si>
  <si>
    <t>Муниципальная программа "Развитие образования в Сергиево-Посадском муниципальном районе на 2014-2018 годы"</t>
  </si>
  <si>
    <t>Муниципальная программа "Развитие  культуры в  Сергиево-Посадском муниципальном районе на период 2014–2018 годов"</t>
  </si>
  <si>
    <t>Муниципальная программа  "Развитие физической культуры и спорта в Сергиево-Посадском муниципальном районе на 2014 -2018 годы"</t>
  </si>
  <si>
    <t>Муниципальная программа "Развитие  культуры в  Сергиево-Посадском муниципальном районе на  2014–2018 годы"</t>
  </si>
  <si>
    <t>Муниципальная программа "Развитие физической культуры и спорта в Сергиево-Посадском муниципальном районе на 2014 -2018 годы"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</si>
  <si>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</si>
  <si>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</si>
  <si>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</si>
  <si>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</si>
  <si>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Подпрограмма  "Обеспечение мероприятий гражданской обороны"</t>
  </si>
  <si>
    <t xml:space="preserve">Иные межбюджетные трансферты 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</si>
  <si>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</si>
  <si>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</si>
  <si>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</si>
  <si>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</si>
  <si>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730</t>
  </si>
  <si>
    <t>Прочая закупка товаров, работ и услуг для обеспечения муниципальных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</si>
  <si>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</si>
  <si>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</si>
  <si>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</si>
  <si>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</si>
  <si>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</si>
  <si>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</si>
  <si>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</si>
  <si>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</si>
  <si>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</si>
  <si>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</si>
  <si>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</si>
  <si>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</si>
  <si>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</si>
  <si>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</si>
  <si>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</si>
  <si>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</si>
  <si>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</si>
  <si>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</si>
  <si>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</si>
  <si>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</si>
  <si>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</si>
  <si>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</si>
  <si>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</si>
  <si>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</si>
  <si>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</si>
  <si>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</si>
  <si>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</si>
  <si>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</si>
  <si>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</si>
  <si>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</si>
  <si>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</si>
  <si>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</si>
  <si>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</si>
  <si>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</si>
  <si>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</si>
  <si>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</si>
  <si>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</si>
  <si>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</si>
  <si>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</si>
  <si>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</si>
  <si>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</si>
  <si>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</si>
  <si>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</si>
  <si>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</si>
  <si>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</si>
  <si>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</si>
  <si>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</si>
  <si>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</si>
  <si>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</si>
  <si>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</si>
  <si>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</si>
  <si>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</si>
  <si>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</si>
  <si>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</si>
  <si>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</si>
  <si>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</si>
  <si>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</si>
  <si>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</si>
  <si>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</si>
  <si>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</si>
  <si>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</si>
  <si>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</si>
  <si>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</si>
  <si>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</si>
  <si>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</si>
  <si>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</si>
  <si>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</si>
  <si>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</si>
  <si>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</si>
  <si>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</si>
  <si>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</si>
  <si>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</si>
  <si>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</si>
  <si>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</si>
  <si>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</si>
  <si>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</si>
  <si>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</si>
  <si>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</si>
  <si>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</si>
  <si>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</si>
  <si>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</si>
  <si>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</si>
  <si>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Софинансирование мероприятий на строительство крытого спортивного объекта с искусственным льдом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</si>
  <si>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</si>
  <si>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</si>
  <si>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</si>
  <si>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</si>
  <si>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</si>
  <si>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</si>
  <si>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</si>
  <si>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</si>
  <si>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</si>
  <si>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</si>
  <si>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</si>
  <si>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</si>
  <si>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</si>
  <si>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</si>
  <si>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</si>
  <si>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</si>
  <si>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</si>
  <si>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</si>
  <si>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</si>
  <si>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</si>
  <si>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</si>
  <si>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</si>
  <si>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</si>
  <si>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</si>
  <si>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</si>
  <si>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</si>
  <si>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</si>
  <si>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</si>
  <si>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</si>
  <si>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</si>
  <si>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</si>
  <si>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</si>
  <si>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</si>
  <si>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</si>
  <si>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</si>
  <si>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</si>
  <si>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</si>
  <si>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</si>
  <si>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</si>
  <si>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</si>
  <si>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</si>
  <si>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</si>
  <si>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</si>
  <si>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</si>
  <si>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</si>
  <si>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</si>
  <si>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</si>
  <si>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</si>
  <si>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</si>
  <si>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</si>
  <si>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</si>
  <si>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Подпрограмма III "Развитие дополнительного образования детей сферы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</si>
  <si>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</si>
  <si>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</si>
  <si>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</si>
  <si>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</si>
  <si>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</si>
  <si>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</si>
  <si>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</si>
  <si>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</si>
  <si>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</si>
  <si>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</si>
  <si>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</si>
  <si>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</si>
  <si>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09 2 00 50820</t>
  </si>
  <si>
    <t>11 0 00 00000</t>
  </si>
  <si>
    <t>11 0 00 17590</t>
  </si>
  <si>
    <t>11 0 00 88880</t>
  </si>
  <si>
    <t>15 0 00 00000</t>
  </si>
  <si>
    <t>15 0 00 88880</t>
  </si>
  <si>
    <t>10 0 00 00000</t>
  </si>
  <si>
    <t>10 0 00 88890</t>
  </si>
  <si>
    <t>20 0 00 00000</t>
  </si>
  <si>
    <t>20 0 00 88880</t>
  </si>
  <si>
    <t>22 0 00 00000</t>
  </si>
  <si>
    <t>22 0 00 88880</t>
  </si>
  <si>
    <t>10 0 00 61420</t>
  </si>
  <si>
    <t>07 0 00 00000</t>
  </si>
  <si>
    <t>07 0 00 88880</t>
  </si>
  <si>
    <t>01 0 00 62080</t>
  </si>
  <si>
    <t>10 0 00 61410</t>
  </si>
  <si>
    <t>09 1 00 00000</t>
  </si>
  <si>
    <t>09 1 00 8888</t>
  </si>
  <si>
    <t>09 1 00 88880</t>
  </si>
  <si>
    <t>09 4 00 00000</t>
  </si>
  <si>
    <t>09 4 00 88880</t>
  </si>
  <si>
    <t>09 5 00 00000</t>
  </si>
  <si>
    <t>09 5 00 51350</t>
  </si>
  <si>
    <t>12 1 00 00000</t>
  </si>
  <si>
    <t>12 1 00 88880</t>
  </si>
  <si>
    <t>99 0 00 89000</t>
  </si>
  <si>
    <t>03 1 00 60605</t>
  </si>
  <si>
    <t>03 1 00 62135</t>
  </si>
  <si>
    <t>03 2 00 88840</t>
  </si>
  <si>
    <t>Софинансирование на проектирование и строительство общеобразовательных учреждений</t>
  </si>
  <si>
    <t>03 2 00 60605</t>
  </si>
  <si>
    <t>03 2 00 62275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</si>
  <si>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</t>
  </si>
  <si>
    <t>03 2 00 62265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</si>
  <si>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</si>
  <si>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</si>
  <si>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</si>
  <si>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</si>
  <si>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10 0 00 88990</t>
  </si>
  <si>
    <t>840</t>
  </si>
  <si>
    <t>Исполнение муниципальных гарантий</t>
  </si>
  <si>
    <t>Расходы на содержание  МБУ "Развитие"</t>
  </si>
  <si>
    <t>Расходы на содержание  МБУ "Фонд земельных ресурсов"</t>
  </si>
  <si>
    <t xml:space="preserve">Реализация мероприятий по благоустройству </t>
  </si>
  <si>
    <t>Расходы на содержание  МКУ "Центр муниципальных закупок"</t>
  </si>
  <si>
    <t>12 5 00 99590</t>
  </si>
  <si>
    <t>14 0 00 99590</t>
  </si>
  <si>
    <t>12 2 00 00000</t>
  </si>
  <si>
    <t>Комплектование книжных фондов</t>
  </si>
  <si>
    <t>02 1 00 51445</t>
  </si>
  <si>
    <t>12 5 00 90000</t>
  </si>
  <si>
    <t>12 5 00 90690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</si>
  <si>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</si>
  <si>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судебных актов судебных органов</t>
  </si>
  <si>
    <t>14 0 00 88890</t>
  </si>
  <si>
    <t>Расходы на содержание  МКУ "Центр муниципальных закупок" за счет иных межбюджетных трансфертов из бюджетов поселений</t>
  </si>
  <si>
    <t>12 5 00 89000</t>
  </si>
  <si>
    <t>Софинансирование мероприятий подпрограммы "Модернизация объектов коммунальной инфраструктуры" государственной программы Московской области "Развитие жилищно-коммунального хозяйства"</t>
  </si>
  <si>
    <t>Расходы на выплаты руководителю Контрольно-счетной комиссии Сергиево-Посадского муниципального района за счет иных межбюджетных трансфертов из бюджетов поселений</t>
  </si>
  <si>
    <t>95 0 00 05009</t>
  </si>
  <si>
    <t>Расходы на содержание МУ "Хозяйственно-эксплуатационный центр"</t>
  </si>
  <si>
    <t>Организация библиотечного обслуживания и досуга в сельских поселениях</t>
  </si>
  <si>
    <t>02 1 00 88830</t>
  </si>
  <si>
    <t>19 0 00 99590</t>
  </si>
  <si>
    <t>12 5 00 00600</t>
  </si>
  <si>
    <t>Приложение № 4</t>
  </si>
  <si>
    <t xml:space="preserve">Непрограммные расходы бюджета </t>
  </si>
  <si>
    <t>99 0 00 00000</t>
  </si>
  <si>
    <t>Содержание  мест захоронений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</si>
  <si>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</si>
  <si>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08 1 00 88810</t>
  </si>
  <si>
    <t>08 3 00 00000</t>
  </si>
  <si>
    <t>08 3 00 88810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</si>
  <si>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</si>
  <si>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12 5 00 07000</t>
  </si>
  <si>
    <t>12 5 00 60700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</si>
  <si>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</si>
  <si>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</t>
  </si>
  <si>
    <t xml:space="preserve"> расходов бюджета Сергиево-Посадского муниципального района на 2016 год </t>
  </si>
  <si>
    <t>от 17.12.2015 № 03/01-МЗ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</si>
</sst>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174" fontId="9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174" fontId="8" fillId="0" borderId="11" xfId="0" applyNumberFormat="1" applyFont="1" applyFill="1" applyBorder="1" applyAlignment="1">
      <alignment/>
    </xf>
    <xf numFmtId="172" fontId="9" fillId="0" borderId="11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174" fontId="12" fillId="0" borderId="11" xfId="0" applyNumberFormat="1" applyFont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174" fontId="1" fillId="0" borderId="11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/>
    </xf>
    <xf numFmtId="174" fontId="0" fillId="0" borderId="0" xfId="0" applyNumberFormat="1" applyFont="1" applyBorder="1" applyAlignment="1">
      <alignment wrapText="1"/>
    </xf>
    <xf numFmtId="174" fontId="8" fillId="0" borderId="0" xfId="0" applyNumberFormat="1" applyFont="1" applyBorder="1" applyAlignment="1">
      <alignment wrapText="1"/>
    </xf>
    <xf numFmtId="174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174" fontId="0" fillId="0" borderId="11" xfId="0" applyNumberFormat="1" applyFont="1" applyBorder="1" applyAlignment="1">
      <alignment wrapText="1"/>
    </xf>
    <xf numFmtId="175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174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69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55.875" style="0" customWidth="1"/>
    <col min="2" max="2" width="11.25390625" style="0" customWidth="1"/>
    <col min="3" max="3" width="14.875" style="0" customWidth="1"/>
    <col min="4" max="4" width="8.625" style="0" customWidth="1"/>
    <col min="5" max="5" width="17.25390625" style="0" customWidth="1"/>
    <col min="6" max="6" width="15.25390625" style="0" customWidth="1"/>
    <col min="8" max="8" width="11.375" style="0" customWidth="1"/>
    <col min="10" max="10" width="10.75390625" style="0" bestFit="1" customWidth="1"/>
  </cols>
  <sheetData>
    <row r="1" spans="1:6" ht="15">
      <c r="A1" s="28"/>
      <c r="B1" s="28"/>
      <c r="C1" s="28"/>
      <c r="D1" s="28"/>
      <c r="E1" s="28"/>
      <c r="F1" s="28"/>
    </row>
    <row r="2" spans="1:6" ht="15">
      <c r="A2" s="28"/>
      <c r="B2" s="28"/>
      <c r="C2" s="28"/>
      <c r="D2" s="28"/>
      <c r="E2" s="29" t="s">
        <v>447</v>
      </c>
      <c r="F2" s="28"/>
    </row>
    <row r="3" spans="1:6" ht="15">
      <c r="A3" s="28"/>
      <c r="B3" s="28"/>
      <c r="C3" s="28"/>
      <c r="D3" s="28"/>
      <c r="E3" s="28" t="s">
        <v>347</v>
      </c>
      <c r="F3" s="28"/>
    </row>
    <row r="4" spans="1:6" ht="15">
      <c r="A4" s="28"/>
      <c r="B4" s="28"/>
      <c r="C4" s="28"/>
      <c r="D4" s="28"/>
      <c r="E4" s="28" t="s">
        <v>348</v>
      </c>
      <c r="F4" s="28"/>
    </row>
    <row r="5" spans="1:6" ht="15">
      <c r="A5" s="28"/>
      <c r="B5" s="28"/>
      <c r="C5" s="28"/>
      <c r="D5" s="28"/>
      <c r="E5" s="28" t="s">
        <v>349</v>
      </c>
      <c r="F5" s="28"/>
    </row>
    <row r="6" spans="1:6" ht="15">
      <c r="A6" s="28"/>
      <c r="B6" s="28"/>
      <c r="C6" s="28"/>
      <c r="D6" s="28"/>
      <c r="E6" s="28" t="s">
        <v>237</v>
      </c>
      <c r="F6" s="28"/>
    </row>
    <row r="7" spans="1:6" ht="15">
      <c r="A7" s="28"/>
      <c r="B7" s="28"/>
      <c r="C7" s="28"/>
      <c r="D7" s="28"/>
      <c r="E7" s="28" t="s">
        <v>461</v>
      </c>
      <c r="F7" s="28"/>
    </row>
    <row r="8" spans="1:6" ht="15">
      <c r="A8" s="28"/>
      <c r="B8" s="28"/>
      <c r="C8" s="28"/>
      <c r="D8" s="28"/>
      <c r="E8" s="28"/>
      <c r="F8" s="28"/>
    </row>
    <row r="9" spans="1:6" ht="15">
      <c r="A9" s="28"/>
      <c r="B9" s="28"/>
      <c r="C9" s="28"/>
      <c r="D9" s="28"/>
      <c r="E9" s="28"/>
      <c r="F9" s="28"/>
    </row>
    <row r="10" spans="1:6" ht="21" customHeight="1">
      <c r="A10" s="93"/>
      <c r="B10" s="93"/>
      <c r="C10" s="93"/>
      <c r="D10" s="93"/>
      <c r="E10" s="93"/>
      <c r="F10" s="93"/>
    </row>
    <row r="11" spans="1:6" ht="30.75" customHeight="1">
      <c r="A11" s="93" t="s">
        <v>459</v>
      </c>
      <c r="B11" s="93"/>
      <c r="C11" s="93"/>
      <c r="D11" s="93"/>
      <c r="E11" s="93"/>
      <c r="F11" s="93"/>
    </row>
    <row r="12" spans="1:6" ht="22.5" customHeight="1">
      <c r="A12" s="93" t="s">
        <v>460</v>
      </c>
      <c r="B12" s="93"/>
      <c r="C12" s="93"/>
      <c r="D12" s="93"/>
      <c r="E12" s="93"/>
      <c r="F12" s="93"/>
    </row>
    <row r="13" spans="1:6" ht="15">
      <c r="A13" s="28"/>
      <c r="B13" s="28"/>
      <c r="C13" s="28"/>
      <c r="D13" s="28"/>
      <c r="E13" s="28"/>
      <c r="F13" s="30" t="s">
        <v>245</v>
      </c>
    </row>
    <row r="14" spans="1:6" s="1" customFormat="1" ht="38.25" customHeight="1">
      <c r="A14" s="94" t="s">
        <v>275</v>
      </c>
      <c r="B14" s="96" t="s">
        <v>276</v>
      </c>
      <c r="C14" s="97"/>
      <c r="D14" s="98"/>
      <c r="E14" s="94" t="s">
        <v>277</v>
      </c>
      <c r="F14" s="94" t="s">
        <v>179</v>
      </c>
    </row>
    <row r="15" spans="1:7" s="1" customFormat="1" ht="30" customHeight="1">
      <c r="A15" s="95"/>
      <c r="B15" s="31" t="s">
        <v>278</v>
      </c>
      <c r="C15" s="31" t="s">
        <v>279</v>
      </c>
      <c r="D15" s="31" t="s">
        <v>280</v>
      </c>
      <c r="E15" s="95"/>
      <c r="F15" s="95"/>
      <c r="G15" s="7"/>
    </row>
    <row r="16" spans="1:8" s="6" customFormat="1" ht="20.25" customHeight="1">
      <c r="A16" s="20" t="s">
        <v>327</v>
      </c>
      <c r="B16" s="22" t="s">
        <v>282</v>
      </c>
      <c r="C16" s="74"/>
      <c r="D16" s="22"/>
      <c r="E16" s="21">
        <f>E17+E24+E109+E60+E113</f>
        <v>369093.10000000003</v>
      </c>
      <c r="F16" s="21">
        <f>F17+F24+F109+F60+F113</f>
        <v>16944</v>
      </c>
      <c r="H16" s="9"/>
    </row>
    <row r="17" spans="1:6" s="1" customFormat="1" ht="43.5" customHeight="1">
      <c r="A17" s="32" t="s">
        <v>254</v>
      </c>
      <c r="B17" s="47" t="s">
        <v>337</v>
      </c>
      <c r="C17" s="45"/>
      <c r="D17" s="45"/>
      <c r="E17" s="17">
        <f aca="true" t="shared" si="0" ref="E17:E22">E18</f>
        <v>2570.2</v>
      </c>
      <c r="F17" s="17"/>
    </row>
    <row r="18" spans="1:6" s="1" customFormat="1" ht="30.75" customHeight="1">
      <c r="A18" s="44" t="s">
        <v>147</v>
      </c>
      <c r="B18" s="33" t="s">
        <v>337</v>
      </c>
      <c r="C18" s="33" t="s">
        <v>185</v>
      </c>
      <c r="D18" s="34"/>
      <c r="E18" s="35">
        <f t="shared" si="0"/>
        <v>2570.2</v>
      </c>
      <c r="F18" s="16"/>
    </row>
    <row r="19" spans="1:6" s="1" customFormat="1" ht="21.75" customHeight="1">
      <c r="A19" s="40" t="s">
        <v>223</v>
      </c>
      <c r="B19" s="33" t="s">
        <v>337</v>
      </c>
      <c r="C19" s="34" t="s">
        <v>186</v>
      </c>
      <c r="D19" s="34"/>
      <c r="E19" s="35">
        <f t="shared" si="0"/>
        <v>2570.2</v>
      </c>
      <c r="F19" s="16"/>
    </row>
    <row r="20" spans="1:6" s="1" customFormat="1" ht="47.25" customHeight="1">
      <c r="A20" s="36" t="s">
        <v>369</v>
      </c>
      <c r="B20" s="33" t="s">
        <v>337</v>
      </c>
      <c r="C20" s="34" t="s">
        <v>187</v>
      </c>
      <c r="D20" s="34"/>
      <c r="E20" s="35">
        <f t="shared" si="0"/>
        <v>2570.2</v>
      </c>
      <c r="F20" s="35"/>
    </row>
    <row r="21" spans="1:6" s="1" customFormat="1" ht="18" customHeight="1">
      <c r="A21" s="36" t="s">
        <v>338</v>
      </c>
      <c r="B21" s="33" t="s">
        <v>337</v>
      </c>
      <c r="C21" s="34" t="str">
        <f>$C$20</f>
        <v>12 5 00 01000</v>
      </c>
      <c r="D21" s="34"/>
      <c r="E21" s="35">
        <f t="shared" si="0"/>
        <v>2570.2</v>
      </c>
      <c r="F21" s="35"/>
    </row>
    <row r="22" spans="1:6" s="1" customFormat="1" ht="69.75" customHeight="1">
      <c r="A22" s="36" t="s">
        <v>0</v>
      </c>
      <c r="B22" s="33" t="s">
        <v>337</v>
      </c>
      <c r="C22" s="34" t="str">
        <f>$C$21</f>
        <v>12 5 00 01000</v>
      </c>
      <c r="D22" s="34" t="s">
        <v>378</v>
      </c>
      <c r="E22" s="35">
        <f t="shared" si="0"/>
        <v>2570.2</v>
      </c>
      <c r="F22" s="35"/>
    </row>
    <row r="23" spans="1:6" s="1" customFormat="1" ht="21" customHeight="1">
      <c r="A23" s="36" t="s">
        <v>371</v>
      </c>
      <c r="B23" s="33" t="s">
        <v>337</v>
      </c>
      <c r="C23" s="34" t="str">
        <f>$C$21</f>
        <v>12 5 00 01000</v>
      </c>
      <c r="D23" s="34" t="s">
        <v>370</v>
      </c>
      <c r="E23" s="35">
        <f>1953.1+617.1</f>
        <v>2570.2</v>
      </c>
      <c r="F23" s="35"/>
    </row>
    <row r="24" spans="1:8" s="1" customFormat="1" ht="57.75" customHeight="1">
      <c r="A24" s="43" t="s">
        <v>248</v>
      </c>
      <c r="B24" s="45" t="s">
        <v>301</v>
      </c>
      <c r="C24" s="45"/>
      <c r="D24" s="45"/>
      <c r="E24" s="17">
        <f>E25+E53</f>
        <v>238268.4</v>
      </c>
      <c r="F24" s="17">
        <f>F25+F53</f>
        <v>14488</v>
      </c>
      <c r="H24" s="8"/>
    </row>
    <row r="25" spans="1:6" s="1" customFormat="1" ht="46.5" customHeight="1">
      <c r="A25" s="36" t="s">
        <v>369</v>
      </c>
      <c r="B25" s="34" t="s">
        <v>301</v>
      </c>
      <c r="C25" s="33" t="s">
        <v>185</v>
      </c>
      <c r="D25" s="34"/>
      <c r="E25" s="35">
        <f>E39+E26</f>
        <v>230410.4</v>
      </c>
      <c r="F25" s="35">
        <f>F39+F26</f>
        <v>6630</v>
      </c>
    </row>
    <row r="26" spans="1:6" s="1" customFormat="1" ht="30" customHeight="1">
      <c r="A26" s="44" t="s">
        <v>147</v>
      </c>
      <c r="B26" s="34" t="s">
        <v>301</v>
      </c>
      <c r="C26" s="33" t="s">
        <v>185</v>
      </c>
      <c r="D26" s="34"/>
      <c r="E26" s="35">
        <f>E36+E33+E27</f>
        <v>22745</v>
      </c>
      <c r="F26" s="35">
        <f>F36+F33+F27</f>
        <v>6630</v>
      </c>
    </row>
    <row r="27" spans="1:6" s="1" customFormat="1" ht="45.75" customHeight="1">
      <c r="A27" s="44" t="s">
        <v>169</v>
      </c>
      <c r="B27" s="38" t="s">
        <v>301</v>
      </c>
      <c r="C27" s="33" t="s">
        <v>429</v>
      </c>
      <c r="D27" s="38"/>
      <c r="E27" s="39">
        <f>E28</f>
        <v>6630</v>
      </c>
      <c r="F27" s="39">
        <f>F28</f>
        <v>6630</v>
      </c>
    </row>
    <row r="28" spans="1:6" s="1" customFormat="1" ht="85.5" customHeight="1">
      <c r="A28" s="44" t="s">
        <v>125</v>
      </c>
      <c r="B28" s="38" t="s">
        <v>301</v>
      </c>
      <c r="C28" s="38" t="s">
        <v>192</v>
      </c>
      <c r="D28" s="38"/>
      <c r="E28" s="39">
        <f>E29+E31</f>
        <v>6630</v>
      </c>
      <c r="F28" s="39">
        <f>F29+F31</f>
        <v>6630</v>
      </c>
    </row>
    <row r="29" spans="1:6" s="1" customFormat="1" ht="71.25" customHeight="1">
      <c r="A29" s="42" t="s">
        <v>0</v>
      </c>
      <c r="B29" s="38" t="s">
        <v>301</v>
      </c>
      <c r="C29" s="38" t="str">
        <f>$C$28</f>
        <v>12 2 00 60690</v>
      </c>
      <c r="D29" s="38" t="s">
        <v>378</v>
      </c>
      <c r="E29" s="39">
        <f>E30</f>
        <v>5676.5</v>
      </c>
      <c r="F29" s="39">
        <f>F30</f>
        <v>5676.5</v>
      </c>
    </row>
    <row r="30" spans="1:6" s="1" customFormat="1" ht="30" customHeight="1">
      <c r="A30" s="42" t="s">
        <v>371</v>
      </c>
      <c r="B30" s="38" t="s">
        <v>301</v>
      </c>
      <c r="C30" s="38" t="str">
        <f>$C$28</f>
        <v>12 2 00 60690</v>
      </c>
      <c r="D30" s="38" t="s">
        <v>370</v>
      </c>
      <c r="E30" s="39">
        <f>3639+1099+720.8+217.7</f>
        <v>5676.5</v>
      </c>
      <c r="F30" s="39">
        <f>E30</f>
        <v>5676.5</v>
      </c>
    </row>
    <row r="31" spans="1:6" s="1" customFormat="1" ht="18.75" customHeight="1">
      <c r="A31" s="42" t="s">
        <v>373</v>
      </c>
      <c r="B31" s="38" t="s">
        <v>301</v>
      </c>
      <c r="C31" s="38" t="str">
        <f>$C$28</f>
        <v>12 2 00 60690</v>
      </c>
      <c r="D31" s="38" t="s">
        <v>372</v>
      </c>
      <c r="E31" s="39">
        <f>E32</f>
        <v>953.5</v>
      </c>
      <c r="F31" s="39">
        <f>F32</f>
        <v>953.5</v>
      </c>
    </row>
    <row r="32" spans="1:6" s="1" customFormat="1" ht="30" customHeight="1">
      <c r="A32" s="42" t="s">
        <v>375</v>
      </c>
      <c r="B32" s="38" t="s">
        <v>301</v>
      </c>
      <c r="C32" s="38" t="str">
        <f>$C$28</f>
        <v>12 2 00 60690</v>
      </c>
      <c r="D32" s="38" t="s">
        <v>374</v>
      </c>
      <c r="E32" s="39">
        <f>953.5</f>
        <v>953.5</v>
      </c>
      <c r="F32" s="39">
        <f>E32</f>
        <v>953.5</v>
      </c>
    </row>
    <row r="33" spans="1:6" s="1" customFormat="1" ht="45" customHeight="1">
      <c r="A33" s="44" t="s">
        <v>168</v>
      </c>
      <c r="B33" s="34" t="s">
        <v>301</v>
      </c>
      <c r="C33" s="33" t="s">
        <v>193</v>
      </c>
      <c r="D33" s="34"/>
      <c r="E33" s="35">
        <f>E34</f>
        <v>360</v>
      </c>
      <c r="F33" s="35"/>
    </row>
    <row r="34" spans="1:6" s="1" customFormat="1" ht="19.5" customHeight="1">
      <c r="A34" s="42" t="s">
        <v>373</v>
      </c>
      <c r="B34" s="34" t="s">
        <v>301</v>
      </c>
      <c r="C34" s="33" t="s">
        <v>194</v>
      </c>
      <c r="D34" s="34" t="s">
        <v>372</v>
      </c>
      <c r="E34" s="35">
        <f>E35</f>
        <v>360</v>
      </c>
      <c r="F34" s="35"/>
    </row>
    <row r="35" spans="1:6" s="1" customFormat="1" ht="30.75" customHeight="1">
      <c r="A35" s="42" t="s">
        <v>375</v>
      </c>
      <c r="B35" s="34" t="s">
        <v>301</v>
      </c>
      <c r="C35" s="33" t="s">
        <v>194</v>
      </c>
      <c r="D35" s="34" t="s">
        <v>374</v>
      </c>
      <c r="E35" s="35">
        <f>300+60</f>
        <v>360</v>
      </c>
      <c r="F35" s="35"/>
    </row>
    <row r="36" spans="1:6" s="1" customFormat="1" ht="48.75" customHeight="1">
      <c r="A36" s="44" t="s">
        <v>180</v>
      </c>
      <c r="B36" s="34" t="s">
        <v>301</v>
      </c>
      <c r="C36" s="33" t="s">
        <v>195</v>
      </c>
      <c r="D36" s="34"/>
      <c r="E36" s="35">
        <f>E37</f>
        <v>15755</v>
      </c>
      <c r="F36" s="35"/>
    </row>
    <row r="37" spans="1:6" s="1" customFormat="1" ht="19.5" customHeight="1">
      <c r="A37" s="42" t="s">
        <v>373</v>
      </c>
      <c r="B37" s="34" t="s">
        <v>301</v>
      </c>
      <c r="C37" s="33" t="s">
        <v>196</v>
      </c>
      <c r="D37" s="34" t="s">
        <v>372</v>
      </c>
      <c r="E37" s="35">
        <f>E38</f>
        <v>15755</v>
      </c>
      <c r="F37" s="35"/>
    </row>
    <row r="38" spans="1:6" s="1" customFormat="1" ht="28.5" customHeight="1">
      <c r="A38" s="42" t="s">
        <v>375</v>
      </c>
      <c r="B38" s="34" t="s">
        <v>301</v>
      </c>
      <c r="C38" s="33" t="s">
        <v>196</v>
      </c>
      <c r="D38" s="34" t="s">
        <v>374</v>
      </c>
      <c r="E38" s="35">
        <f>3000+12755</f>
        <v>15755</v>
      </c>
      <c r="F38" s="35"/>
    </row>
    <row r="39" spans="1:6" s="1" customFormat="1" ht="31.5" customHeight="1">
      <c r="A39" s="44" t="s">
        <v>147</v>
      </c>
      <c r="B39" s="34" t="s">
        <v>301</v>
      </c>
      <c r="C39" s="33" t="s">
        <v>185</v>
      </c>
      <c r="D39" s="34"/>
      <c r="E39" s="35">
        <f>E40</f>
        <v>207665.4</v>
      </c>
      <c r="F39" s="16"/>
    </row>
    <row r="40" spans="1:6" s="1" customFormat="1" ht="21" customHeight="1">
      <c r="A40" s="40" t="s">
        <v>223</v>
      </c>
      <c r="B40" s="34" t="s">
        <v>301</v>
      </c>
      <c r="C40" s="33" t="s">
        <v>186</v>
      </c>
      <c r="D40" s="34"/>
      <c r="E40" s="35">
        <f>E41</f>
        <v>207665.4</v>
      </c>
      <c r="F40" s="16"/>
    </row>
    <row r="41" spans="1:6" s="1" customFormat="1" ht="18.75" customHeight="1">
      <c r="A41" s="40" t="s">
        <v>308</v>
      </c>
      <c r="B41" s="34" t="s">
        <v>301</v>
      </c>
      <c r="C41" s="34" t="s">
        <v>197</v>
      </c>
      <c r="D41" s="34"/>
      <c r="E41" s="35">
        <f>E42+E45+E48</f>
        <v>207665.4</v>
      </c>
      <c r="F41" s="35">
        <f>F42+F45+F48</f>
        <v>0</v>
      </c>
    </row>
    <row r="42" spans="1:6" s="1" customFormat="1" ht="19.5" customHeight="1">
      <c r="A42" s="42" t="s">
        <v>354</v>
      </c>
      <c r="B42" s="34" t="s">
        <v>301</v>
      </c>
      <c r="C42" s="34" t="s">
        <v>198</v>
      </c>
      <c r="D42" s="34"/>
      <c r="E42" s="35">
        <f>E43</f>
        <v>58804.9</v>
      </c>
      <c r="F42" s="35"/>
    </row>
    <row r="43" spans="1:6" s="1" customFormat="1" ht="68.25" customHeight="1">
      <c r="A43" s="36" t="s">
        <v>0</v>
      </c>
      <c r="B43" s="34" t="s">
        <v>301</v>
      </c>
      <c r="C43" s="34" t="s">
        <v>198</v>
      </c>
      <c r="D43" s="34" t="s">
        <v>378</v>
      </c>
      <c r="E43" s="35">
        <f>E44</f>
        <v>58804.9</v>
      </c>
      <c r="F43" s="35"/>
    </row>
    <row r="44" spans="1:6" s="1" customFormat="1" ht="24" customHeight="1">
      <c r="A44" s="36" t="s">
        <v>371</v>
      </c>
      <c r="B44" s="34" t="s">
        <v>301</v>
      </c>
      <c r="C44" s="34" t="s">
        <v>198</v>
      </c>
      <c r="D44" s="34" t="s">
        <v>370</v>
      </c>
      <c r="E44" s="35">
        <f>58804.9</f>
        <v>58804.9</v>
      </c>
      <c r="F44" s="35"/>
    </row>
    <row r="45" spans="1:6" s="1" customFormat="1" ht="21" customHeight="1">
      <c r="A45" s="42" t="s">
        <v>355</v>
      </c>
      <c r="B45" s="34" t="s">
        <v>301</v>
      </c>
      <c r="C45" s="34" t="s">
        <v>199</v>
      </c>
      <c r="D45" s="34" t="s">
        <v>281</v>
      </c>
      <c r="E45" s="35">
        <f>E46</f>
        <v>130466</v>
      </c>
      <c r="F45" s="35"/>
    </row>
    <row r="46" spans="1:6" s="1" customFormat="1" ht="69.75" customHeight="1">
      <c r="A46" s="36" t="s">
        <v>0</v>
      </c>
      <c r="B46" s="34" t="s">
        <v>301</v>
      </c>
      <c r="C46" s="34" t="s">
        <v>199</v>
      </c>
      <c r="D46" s="34" t="s">
        <v>378</v>
      </c>
      <c r="E46" s="35">
        <f>E47</f>
        <v>130466</v>
      </c>
      <c r="F46" s="35"/>
    </row>
    <row r="47" spans="1:6" s="1" customFormat="1" ht="21" customHeight="1">
      <c r="A47" s="36" t="s">
        <v>371</v>
      </c>
      <c r="B47" s="34" t="s">
        <v>301</v>
      </c>
      <c r="C47" s="34" t="s">
        <v>199</v>
      </c>
      <c r="D47" s="34" t="s">
        <v>370</v>
      </c>
      <c r="E47" s="35">
        <f>91029+19437+20000</f>
        <v>130466</v>
      </c>
      <c r="F47" s="35"/>
    </row>
    <row r="48" spans="1:6" s="1" customFormat="1" ht="30">
      <c r="A48" s="42" t="s">
        <v>258</v>
      </c>
      <c r="B48" s="34" t="s">
        <v>301</v>
      </c>
      <c r="C48" s="34" t="s">
        <v>200</v>
      </c>
      <c r="D48" s="34"/>
      <c r="E48" s="35">
        <f>E49+E51</f>
        <v>18394.5</v>
      </c>
      <c r="F48" s="35"/>
    </row>
    <row r="49" spans="1:6" s="1" customFormat="1" ht="18.75" customHeight="1">
      <c r="A49" s="42" t="s">
        <v>373</v>
      </c>
      <c r="B49" s="34" t="s">
        <v>301</v>
      </c>
      <c r="C49" s="34" t="s">
        <v>200</v>
      </c>
      <c r="D49" s="34" t="s">
        <v>372</v>
      </c>
      <c r="E49" s="35">
        <f>E50</f>
        <v>17894.5</v>
      </c>
      <c r="F49" s="35"/>
    </row>
    <row r="50" spans="1:6" s="1" customFormat="1" ht="29.25" customHeight="1">
      <c r="A50" s="42" t="s">
        <v>375</v>
      </c>
      <c r="B50" s="34" t="s">
        <v>301</v>
      </c>
      <c r="C50" s="34" t="s">
        <v>200</v>
      </c>
      <c r="D50" s="34" t="s">
        <v>374</v>
      </c>
      <c r="E50" s="35">
        <f>33709.5-3000-60-12755</f>
        <v>17894.5</v>
      </c>
      <c r="F50" s="35"/>
    </row>
    <row r="51" spans="1:6" s="1" customFormat="1" ht="21.75" customHeight="1">
      <c r="A51" s="42" t="s">
        <v>377</v>
      </c>
      <c r="B51" s="34" t="s">
        <v>301</v>
      </c>
      <c r="C51" s="34" t="str">
        <f>$C$50</f>
        <v>12 5 00 04990</v>
      </c>
      <c r="D51" s="34" t="s">
        <v>376</v>
      </c>
      <c r="E51" s="35">
        <f>E52</f>
        <v>500</v>
      </c>
      <c r="F51" s="35"/>
    </row>
    <row r="52" spans="1:6" s="1" customFormat="1" ht="21.75" customHeight="1">
      <c r="A52" s="42" t="s">
        <v>4</v>
      </c>
      <c r="B52" s="34" t="s">
        <v>301</v>
      </c>
      <c r="C52" s="34" t="str">
        <f>$C$50</f>
        <v>12 5 00 04990</v>
      </c>
      <c r="D52" s="34" t="s">
        <v>3</v>
      </c>
      <c r="E52" s="35">
        <v>500</v>
      </c>
      <c r="F52" s="35"/>
    </row>
    <row r="53" spans="1:6" s="1" customFormat="1" ht="45" customHeight="1">
      <c r="A53" s="49" t="s">
        <v>213</v>
      </c>
      <c r="B53" s="34" t="s">
        <v>301</v>
      </c>
      <c r="C53" s="34" t="s">
        <v>329</v>
      </c>
      <c r="D53" s="33"/>
      <c r="E53" s="35">
        <f>E54</f>
        <v>7858</v>
      </c>
      <c r="F53" s="35">
        <f>F54</f>
        <v>7858</v>
      </c>
    </row>
    <row r="54" spans="1:6" s="1" customFormat="1" ht="17.25" customHeight="1">
      <c r="A54" s="44" t="s">
        <v>100</v>
      </c>
      <c r="B54" s="34" t="s">
        <v>301</v>
      </c>
      <c r="C54" s="34" t="s">
        <v>201</v>
      </c>
      <c r="D54" s="33"/>
      <c r="E54" s="35">
        <f>E55</f>
        <v>7858</v>
      </c>
      <c r="F54" s="35">
        <f>F55</f>
        <v>7858</v>
      </c>
    </row>
    <row r="55" spans="1:6" s="1" customFormat="1" ht="63.75" customHeight="1">
      <c r="A55" s="40" t="s">
        <v>121</v>
      </c>
      <c r="B55" s="34" t="s">
        <v>301</v>
      </c>
      <c r="C55" s="34" t="s">
        <v>202</v>
      </c>
      <c r="D55" s="34"/>
      <c r="E55" s="35">
        <f>E56+E58</f>
        <v>7858</v>
      </c>
      <c r="F55" s="35">
        <f>F56+F58</f>
        <v>7858</v>
      </c>
    </row>
    <row r="56" spans="1:6" s="1" customFormat="1" ht="66.75" customHeight="1">
      <c r="A56" s="36" t="s">
        <v>0</v>
      </c>
      <c r="B56" s="34" t="s">
        <v>301</v>
      </c>
      <c r="C56" s="34" t="s">
        <v>202</v>
      </c>
      <c r="D56" s="34" t="s">
        <v>378</v>
      </c>
      <c r="E56" s="35">
        <f>E57</f>
        <v>7786.5</v>
      </c>
      <c r="F56" s="35">
        <f>F57</f>
        <v>7786.5</v>
      </c>
    </row>
    <row r="57" spans="1:6" s="1" customFormat="1" ht="18.75" customHeight="1">
      <c r="A57" s="36" t="s">
        <v>371</v>
      </c>
      <c r="B57" s="34" t="s">
        <v>301</v>
      </c>
      <c r="C57" s="34" t="str">
        <f>$C$56</f>
        <v>03 2 00 60680</v>
      </c>
      <c r="D57" s="34" t="s">
        <v>370</v>
      </c>
      <c r="E57" s="35">
        <f>7786.5</f>
        <v>7786.5</v>
      </c>
      <c r="F57" s="35">
        <f>E57</f>
        <v>7786.5</v>
      </c>
    </row>
    <row r="58" spans="1:6" s="1" customFormat="1" ht="18.75" customHeight="1">
      <c r="A58" s="42" t="s">
        <v>373</v>
      </c>
      <c r="B58" s="34" t="s">
        <v>301</v>
      </c>
      <c r="C58" s="34" t="str">
        <f>$C$56</f>
        <v>03 2 00 60680</v>
      </c>
      <c r="D58" s="34" t="s">
        <v>372</v>
      </c>
      <c r="E58" s="35">
        <f>E59</f>
        <v>71.5</v>
      </c>
      <c r="F58" s="35">
        <f>F59</f>
        <v>71.5</v>
      </c>
    </row>
    <row r="59" spans="1:6" s="1" customFormat="1" ht="30" customHeight="1">
      <c r="A59" s="42" t="s">
        <v>375</v>
      </c>
      <c r="B59" s="34" t="s">
        <v>301</v>
      </c>
      <c r="C59" s="34" t="str">
        <f>$C$56</f>
        <v>03 2 00 60680</v>
      </c>
      <c r="D59" s="34" t="s">
        <v>374</v>
      </c>
      <c r="E59" s="35">
        <f>71.5</f>
        <v>71.5</v>
      </c>
      <c r="F59" s="35">
        <f>E59</f>
        <v>71.5</v>
      </c>
    </row>
    <row r="60" spans="1:6" s="1" customFormat="1" ht="44.25" customHeight="1">
      <c r="A60" s="75" t="s">
        <v>251</v>
      </c>
      <c r="B60" s="45" t="s">
        <v>252</v>
      </c>
      <c r="C60" s="45"/>
      <c r="D60" s="45"/>
      <c r="E60" s="17">
        <f>E88+E61</f>
        <v>35545.299999999996</v>
      </c>
      <c r="F60" s="17">
        <f>F88</f>
        <v>0</v>
      </c>
    </row>
    <row r="61" spans="1:6" s="1" customFormat="1" ht="29.25" customHeight="1">
      <c r="A61" s="44" t="s">
        <v>147</v>
      </c>
      <c r="B61" s="34" t="s">
        <v>252</v>
      </c>
      <c r="C61" s="33" t="s">
        <v>185</v>
      </c>
      <c r="D61" s="34"/>
      <c r="E61" s="35">
        <f>E62+E68+E65</f>
        <v>29466.399999999998</v>
      </c>
      <c r="F61" s="35">
        <f>F88</f>
        <v>0</v>
      </c>
    </row>
    <row r="62" spans="1:6" s="1" customFormat="1" ht="44.25" customHeight="1">
      <c r="A62" s="44" t="s">
        <v>168</v>
      </c>
      <c r="B62" s="34" t="s">
        <v>252</v>
      </c>
      <c r="C62" s="33" t="s">
        <v>193</v>
      </c>
      <c r="D62" s="34"/>
      <c r="E62" s="35">
        <f>E63</f>
        <v>250</v>
      </c>
      <c r="F62" s="35"/>
    </row>
    <row r="63" spans="1:6" s="1" customFormat="1" ht="24.75" customHeight="1">
      <c r="A63" s="42" t="s">
        <v>373</v>
      </c>
      <c r="B63" s="34" t="s">
        <v>252</v>
      </c>
      <c r="C63" s="33" t="s">
        <v>194</v>
      </c>
      <c r="D63" s="34" t="s">
        <v>372</v>
      </c>
      <c r="E63" s="35">
        <f>E64</f>
        <v>250</v>
      </c>
      <c r="F63" s="35"/>
    </row>
    <row r="64" spans="1:6" s="1" customFormat="1" ht="30" customHeight="1">
      <c r="A64" s="42" t="s">
        <v>375</v>
      </c>
      <c r="B64" s="34" t="s">
        <v>252</v>
      </c>
      <c r="C64" s="33" t="s">
        <v>194</v>
      </c>
      <c r="D64" s="34" t="s">
        <v>374</v>
      </c>
      <c r="E64" s="35">
        <f>150+100</f>
        <v>250</v>
      </c>
      <c r="F64" s="35"/>
    </row>
    <row r="65" spans="1:6" s="1" customFormat="1" ht="45.75" customHeight="1">
      <c r="A65" s="44" t="s">
        <v>180</v>
      </c>
      <c r="B65" s="34" t="s">
        <v>301</v>
      </c>
      <c r="C65" s="33" t="s">
        <v>195</v>
      </c>
      <c r="D65" s="34"/>
      <c r="E65" s="35">
        <f>E66</f>
        <v>1517.5</v>
      </c>
      <c r="F65" s="35"/>
    </row>
    <row r="66" spans="1:6" s="1" customFormat="1" ht="23.25" customHeight="1">
      <c r="A66" s="42" t="s">
        <v>373</v>
      </c>
      <c r="B66" s="34" t="s">
        <v>301</v>
      </c>
      <c r="C66" s="33" t="s">
        <v>196</v>
      </c>
      <c r="D66" s="34" t="s">
        <v>372</v>
      </c>
      <c r="E66" s="35">
        <f>E67</f>
        <v>1517.5</v>
      </c>
      <c r="F66" s="35"/>
    </row>
    <row r="67" spans="1:6" s="1" customFormat="1" ht="33" customHeight="1">
      <c r="A67" s="42" t="s">
        <v>375</v>
      </c>
      <c r="B67" s="34" t="s">
        <v>301</v>
      </c>
      <c r="C67" s="33" t="s">
        <v>196</v>
      </c>
      <c r="D67" s="34" t="s">
        <v>374</v>
      </c>
      <c r="E67" s="35">
        <v>1517.5</v>
      </c>
      <c r="F67" s="35"/>
    </row>
    <row r="68" spans="1:6" s="1" customFormat="1" ht="21" customHeight="1">
      <c r="A68" s="40" t="s">
        <v>223</v>
      </c>
      <c r="B68" s="34" t="s">
        <v>252</v>
      </c>
      <c r="C68" s="33" t="s">
        <v>186</v>
      </c>
      <c r="D68" s="34"/>
      <c r="E68" s="35">
        <f>E69+E81</f>
        <v>27698.899999999998</v>
      </c>
      <c r="F68" s="35"/>
    </row>
    <row r="69" spans="1:6" s="1" customFormat="1" ht="21.75" customHeight="1">
      <c r="A69" s="40" t="s">
        <v>308</v>
      </c>
      <c r="B69" s="34" t="s">
        <v>252</v>
      </c>
      <c r="C69" s="34" t="s">
        <v>197</v>
      </c>
      <c r="D69" s="34"/>
      <c r="E69" s="35">
        <f>E70+E73+E76</f>
        <v>22472.6</v>
      </c>
      <c r="F69" s="35"/>
    </row>
    <row r="70" spans="1:6" s="1" customFormat="1" ht="24.75" customHeight="1">
      <c r="A70" s="42" t="s">
        <v>354</v>
      </c>
      <c r="B70" s="34" t="s">
        <v>252</v>
      </c>
      <c r="C70" s="34" t="s">
        <v>198</v>
      </c>
      <c r="D70" s="34"/>
      <c r="E70" s="35">
        <f>E71</f>
        <v>5967.6</v>
      </c>
      <c r="F70" s="35"/>
    </row>
    <row r="71" spans="1:6" s="1" customFormat="1" ht="69" customHeight="1">
      <c r="A71" s="36" t="s">
        <v>0</v>
      </c>
      <c r="B71" s="34" t="s">
        <v>252</v>
      </c>
      <c r="C71" s="34" t="s">
        <v>198</v>
      </c>
      <c r="D71" s="34" t="s">
        <v>378</v>
      </c>
      <c r="E71" s="35">
        <f>E72</f>
        <v>5967.6</v>
      </c>
      <c r="F71" s="35"/>
    </row>
    <row r="72" spans="1:6" s="1" customFormat="1" ht="22.5" customHeight="1">
      <c r="A72" s="36" t="s">
        <v>371</v>
      </c>
      <c r="B72" s="34" t="s">
        <v>252</v>
      </c>
      <c r="C72" s="34" t="s">
        <v>198</v>
      </c>
      <c r="D72" s="34" t="s">
        <v>370</v>
      </c>
      <c r="E72" s="35">
        <f>5967.6</f>
        <v>5967.6</v>
      </c>
      <c r="F72" s="35"/>
    </row>
    <row r="73" spans="1:6" s="1" customFormat="1" ht="24" customHeight="1">
      <c r="A73" s="42" t="s">
        <v>355</v>
      </c>
      <c r="B73" s="34" t="s">
        <v>252</v>
      </c>
      <c r="C73" s="34" t="s">
        <v>199</v>
      </c>
      <c r="D73" s="34"/>
      <c r="E73" s="35">
        <f>E74</f>
        <v>14145.099999999999</v>
      </c>
      <c r="F73" s="35"/>
    </row>
    <row r="74" spans="1:6" s="1" customFormat="1" ht="66.75" customHeight="1">
      <c r="A74" s="36" t="s">
        <v>0</v>
      </c>
      <c r="B74" s="34" t="s">
        <v>252</v>
      </c>
      <c r="C74" s="34" t="s">
        <v>199</v>
      </c>
      <c r="D74" s="34" t="s">
        <v>378</v>
      </c>
      <c r="E74" s="35">
        <f>E75</f>
        <v>14145.099999999999</v>
      </c>
      <c r="F74" s="35"/>
    </row>
    <row r="75" spans="1:6" s="1" customFormat="1" ht="19.5" customHeight="1">
      <c r="A75" s="36" t="s">
        <v>371</v>
      </c>
      <c r="B75" s="34" t="s">
        <v>252</v>
      </c>
      <c r="C75" s="34" t="s">
        <v>199</v>
      </c>
      <c r="D75" s="34" t="s">
        <v>370</v>
      </c>
      <c r="E75" s="35">
        <f>11245.3+2899.8</f>
        <v>14145.099999999999</v>
      </c>
      <c r="F75" s="35"/>
    </row>
    <row r="76" spans="1:6" s="1" customFormat="1" ht="30.75" customHeight="1">
      <c r="A76" s="42" t="s">
        <v>258</v>
      </c>
      <c r="B76" s="34" t="s">
        <v>252</v>
      </c>
      <c r="C76" s="34" t="s">
        <v>200</v>
      </c>
      <c r="D76" s="34"/>
      <c r="E76" s="35">
        <f>E77+E79</f>
        <v>2359.9</v>
      </c>
      <c r="F76" s="35"/>
    </row>
    <row r="77" spans="1:6" s="1" customFormat="1" ht="20.25" customHeight="1">
      <c r="A77" s="42" t="s">
        <v>373</v>
      </c>
      <c r="B77" s="34" t="s">
        <v>252</v>
      </c>
      <c r="C77" s="34" t="s">
        <v>200</v>
      </c>
      <c r="D77" s="34" t="s">
        <v>372</v>
      </c>
      <c r="E77" s="35">
        <f>E78</f>
        <v>2308.9</v>
      </c>
      <c r="F77" s="35"/>
    </row>
    <row r="78" spans="1:6" s="1" customFormat="1" ht="33.75" customHeight="1">
      <c r="A78" s="44" t="s">
        <v>375</v>
      </c>
      <c r="B78" s="34" t="s">
        <v>252</v>
      </c>
      <c r="C78" s="34" t="s">
        <v>200</v>
      </c>
      <c r="D78" s="34" t="s">
        <v>374</v>
      </c>
      <c r="E78" s="35">
        <f>3976.4-150-1517.5</f>
        <v>2308.9</v>
      </c>
      <c r="F78" s="35"/>
    </row>
    <row r="79" spans="1:6" s="1" customFormat="1" ht="23.25" customHeight="1">
      <c r="A79" s="42" t="s">
        <v>377</v>
      </c>
      <c r="B79" s="34" t="s">
        <v>252</v>
      </c>
      <c r="C79" s="34" t="s">
        <v>200</v>
      </c>
      <c r="D79" s="34" t="s">
        <v>376</v>
      </c>
      <c r="E79" s="35">
        <f>E80</f>
        <v>51</v>
      </c>
      <c r="F79" s="35"/>
    </row>
    <row r="80" spans="1:6" s="1" customFormat="1" ht="18" customHeight="1">
      <c r="A80" s="42" t="s">
        <v>4</v>
      </c>
      <c r="B80" s="34" t="s">
        <v>252</v>
      </c>
      <c r="C80" s="34" t="s">
        <v>200</v>
      </c>
      <c r="D80" s="34" t="s">
        <v>3</v>
      </c>
      <c r="E80" s="35">
        <v>51</v>
      </c>
      <c r="F80" s="35"/>
    </row>
    <row r="81" spans="1:6" s="1" customFormat="1" ht="91.5" customHeight="1">
      <c r="A81" s="42" t="s">
        <v>458</v>
      </c>
      <c r="B81" s="34" t="s">
        <v>252</v>
      </c>
      <c r="C81" s="34" t="s">
        <v>456</v>
      </c>
      <c r="D81" s="34"/>
      <c r="E81" s="35">
        <f>E82+E85</f>
        <v>5226.3</v>
      </c>
      <c r="F81" s="35"/>
    </row>
    <row r="82" spans="1:6" s="1" customFormat="1" ht="18" customHeight="1">
      <c r="A82" s="42" t="s">
        <v>308</v>
      </c>
      <c r="B82" s="34" t="s">
        <v>252</v>
      </c>
      <c r="C82" s="34" t="s">
        <v>456</v>
      </c>
      <c r="D82" s="34"/>
      <c r="E82" s="35">
        <f>E83</f>
        <v>4355.3</v>
      </c>
      <c r="F82" s="35"/>
    </row>
    <row r="83" spans="1:6" s="1" customFormat="1" ht="63" customHeight="1">
      <c r="A83" s="36" t="s">
        <v>0</v>
      </c>
      <c r="B83" s="34" t="s">
        <v>252</v>
      </c>
      <c r="C83" s="34" t="s">
        <v>456</v>
      </c>
      <c r="D83" s="34" t="s">
        <v>378</v>
      </c>
      <c r="E83" s="35">
        <f>E84</f>
        <v>4355.3</v>
      </c>
      <c r="F83" s="35"/>
    </row>
    <row r="84" spans="1:6" s="1" customFormat="1" ht="18" customHeight="1">
      <c r="A84" s="36" t="s">
        <v>371</v>
      </c>
      <c r="B84" s="34" t="s">
        <v>252</v>
      </c>
      <c r="C84" s="34" t="s">
        <v>456</v>
      </c>
      <c r="D84" s="34" t="s">
        <v>370</v>
      </c>
      <c r="E84" s="35">
        <v>4355.3</v>
      </c>
      <c r="F84" s="35"/>
    </row>
    <row r="85" spans="1:6" s="1" customFormat="1" ht="33" customHeight="1">
      <c r="A85" s="42" t="s">
        <v>258</v>
      </c>
      <c r="B85" s="34" t="s">
        <v>252</v>
      </c>
      <c r="C85" s="34" t="s">
        <v>456</v>
      </c>
      <c r="D85" s="34"/>
      <c r="E85" s="35">
        <f>E86</f>
        <v>871</v>
      </c>
      <c r="F85" s="35"/>
    </row>
    <row r="86" spans="1:6" s="1" customFormat="1" ht="22.5" customHeight="1">
      <c r="A86" s="42" t="s">
        <v>373</v>
      </c>
      <c r="B86" s="34" t="s">
        <v>252</v>
      </c>
      <c r="C86" s="34" t="s">
        <v>456</v>
      </c>
      <c r="D86" s="34" t="s">
        <v>372</v>
      </c>
      <c r="E86" s="35">
        <f>E87</f>
        <v>871</v>
      </c>
      <c r="F86" s="35"/>
    </row>
    <row r="87" spans="1:6" s="1" customFormat="1" ht="36" customHeight="1">
      <c r="A87" s="42" t="s">
        <v>375</v>
      </c>
      <c r="B87" s="34" t="s">
        <v>252</v>
      </c>
      <c r="C87" s="34" t="s">
        <v>456</v>
      </c>
      <c r="D87" s="34" t="s">
        <v>374</v>
      </c>
      <c r="E87" s="35">
        <v>871</v>
      </c>
      <c r="F87" s="35"/>
    </row>
    <row r="88" spans="1:6" s="1" customFormat="1" ht="45.75" customHeight="1">
      <c r="A88" s="36" t="s">
        <v>369</v>
      </c>
      <c r="B88" s="34" t="s">
        <v>252</v>
      </c>
      <c r="C88" s="34" t="s">
        <v>188</v>
      </c>
      <c r="D88" s="34"/>
      <c r="E88" s="35">
        <f>E89+E103+E96</f>
        <v>6078.9</v>
      </c>
      <c r="F88" s="35">
        <f>F89</f>
        <v>0</v>
      </c>
    </row>
    <row r="89" spans="1:6" s="1" customFormat="1" ht="17.25" customHeight="1">
      <c r="A89" s="40" t="s">
        <v>308</v>
      </c>
      <c r="B89" s="34" t="s">
        <v>252</v>
      </c>
      <c r="C89" s="34" t="s">
        <v>189</v>
      </c>
      <c r="D89" s="34"/>
      <c r="E89" s="35">
        <f>E90+E93</f>
        <v>3913</v>
      </c>
      <c r="F89" s="35"/>
    </row>
    <row r="90" spans="1:6" s="1" customFormat="1" ht="21" customHeight="1">
      <c r="A90" s="42" t="s">
        <v>355</v>
      </c>
      <c r="B90" s="34" t="s">
        <v>252</v>
      </c>
      <c r="C90" s="34" t="s">
        <v>190</v>
      </c>
      <c r="D90" s="34"/>
      <c r="E90" s="35">
        <f>E91</f>
        <v>2897.9</v>
      </c>
      <c r="F90" s="35"/>
    </row>
    <row r="91" spans="1:6" s="1" customFormat="1" ht="69" customHeight="1">
      <c r="A91" s="36" t="s">
        <v>0</v>
      </c>
      <c r="B91" s="34" t="s">
        <v>252</v>
      </c>
      <c r="C91" s="34" t="s">
        <v>190</v>
      </c>
      <c r="D91" s="34" t="s">
        <v>378</v>
      </c>
      <c r="E91" s="35">
        <f>E92</f>
        <v>2897.9</v>
      </c>
      <c r="F91" s="35"/>
    </row>
    <row r="92" spans="1:6" s="1" customFormat="1" ht="21" customHeight="1">
      <c r="A92" s="36" t="s">
        <v>371</v>
      </c>
      <c r="B92" s="34" t="s">
        <v>252</v>
      </c>
      <c r="C92" s="34" t="s">
        <v>190</v>
      </c>
      <c r="D92" s="34" t="s">
        <v>370</v>
      </c>
      <c r="E92" s="35">
        <f>2241.3+656.6</f>
        <v>2897.9</v>
      </c>
      <c r="F92" s="35"/>
    </row>
    <row r="93" spans="1:6" s="1" customFormat="1" ht="30.75" customHeight="1">
      <c r="A93" s="42" t="s">
        <v>258</v>
      </c>
      <c r="B93" s="34" t="s">
        <v>252</v>
      </c>
      <c r="C93" s="34" t="s">
        <v>191</v>
      </c>
      <c r="D93" s="34"/>
      <c r="E93" s="35">
        <f>E94</f>
        <v>1015.0999999999999</v>
      </c>
      <c r="F93" s="35"/>
    </row>
    <row r="94" spans="1:6" s="1" customFormat="1" ht="20.25" customHeight="1">
      <c r="A94" s="42" t="s">
        <v>373</v>
      </c>
      <c r="B94" s="34" t="s">
        <v>252</v>
      </c>
      <c r="C94" s="34" t="str">
        <f>$C$93</f>
        <v>95 0 00 04990</v>
      </c>
      <c r="D94" s="34" t="s">
        <v>372</v>
      </c>
      <c r="E94" s="35">
        <f>E95</f>
        <v>1015.0999999999999</v>
      </c>
      <c r="F94" s="35"/>
    </row>
    <row r="95" spans="1:6" s="1" customFormat="1" ht="36" customHeight="1">
      <c r="A95" s="42" t="s">
        <v>375</v>
      </c>
      <c r="B95" s="34" t="s">
        <v>252</v>
      </c>
      <c r="C95" s="34" t="str">
        <f>$C$93</f>
        <v>95 0 00 04990</v>
      </c>
      <c r="D95" s="34" t="s">
        <v>374</v>
      </c>
      <c r="E95" s="35">
        <f>1115.1-100</f>
        <v>1015.0999999999999</v>
      </c>
      <c r="F95" s="35"/>
    </row>
    <row r="96" spans="1:6" s="1" customFormat="1" ht="60.75" customHeight="1">
      <c r="A96" s="42" t="s">
        <v>359</v>
      </c>
      <c r="B96" s="34" t="s">
        <v>252</v>
      </c>
      <c r="C96" s="34" t="s">
        <v>204</v>
      </c>
      <c r="D96" s="34"/>
      <c r="E96" s="35">
        <f>E97+E100</f>
        <v>0</v>
      </c>
      <c r="F96" s="35"/>
    </row>
    <row r="97" spans="1:6" s="1" customFormat="1" ht="24" customHeight="1">
      <c r="A97" s="42" t="s">
        <v>355</v>
      </c>
      <c r="B97" s="34" t="s">
        <v>252</v>
      </c>
      <c r="C97" s="34" t="s">
        <v>205</v>
      </c>
      <c r="D97" s="34"/>
      <c r="E97" s="35">
        <f>E98</f>
        <v>0</v>
      </c>
      <c r="F97" s="35"/>
    </row>
    <row r="98" spans="1:6" s="1" customFormat="1" ht="69" customHeight="1">
      <c r="A98" s="36" t="s">
        <v>0</v>
      </c>
      <c r="B98" s="34" t="s">
        <v>252</v>
      </c>
      <c r="C98" s="34" t="str">
        <f>$C$97</f>
        <v>95 0 00 07980</v>
      </c>
      <c r="D98" s="34" t="s">
        <v>378</v>
      </c>
      <c r="E98" s="35">
        <f>E99</f>
        <v>0</v>
      </c>
      <c r="F98" s="35"/>
    </row>
    <row r="99" spans="1:6" s="1" customFormat="1" ht="19.5" customHeight="1">
      <c r="A99" s="36" t="s">
        <v>371</v>
      </c>
      <c r="B99" s="34" t="s">
        <v>252</v>
      </c>
      <c r="C99" s="34" t="str">
        <f>$C$97</f>
        <v>95 0 00 07980</v>
      </c>
      <c r="D99" s="34" t="s">
        <v>370</v>
      </c>
      <c r="E99" s="35"/>
      <c r="F99" s="35"/>
    </row>
    <row r="100" spans="1:6" s="1" customFormat="1" ht="29.25" customHeight="1">
      <c r="A100" s="42" t="s">
        <v>258</v>
      </c>
      <c r="B100" s="34" t="s">
        <v>252</v>
      </c>
      <c r="C100" s="34" t="s">
        <v>206</v>
      </c>
      <c r="D100" s="34"/>
      <c r="E100" s="35">
        <f>E101</f>
        <v>0</v>
      </c>
      <c r="F100" s="35"/>
    </row>
    <row r="101" spans="1:6" s="1" customFormat="1" ht="19.5" customHeight="1">
      <c r="A101" s="42" t="s">
        <v>373</v>
      </c>
      <c r="B101" s="34" t="s">
        <v>252</v>
      </c>
      <c r="C101" s="34" t="str">
        <f>$C$100</f>
        <v>95 0 00 07990</v>
      </c>
      <c r="D101" s="34" t="s">
        <v>372</v>
      </c>
      <c r="E101" s="35">
        <f>E102</f>
        <v>0</v>
      </c>
      <c r="F101" s="35"/>
    </row>
    <row r="102" spans="1:6" s="1" customFormat="1" ht="32.25" customHeight="1">
      <c r="A102" s="42" t="s">
        <v>375</v>
      </c>
      <c r="B102" s="34" t="s">
        <v>252</v>
      </c>
      <c r="C102" s="34" t="str">
        <f>$C$100</f>
        <v>95 0 00 07990</v>
      </c>
      <c r="D102" s="34" t="s">
        <v>374</v>
      </c>
      <c r="E102" s="35"/>
      <c r="F102" s="35"/>
    </row>
    <row r="103" spans="1:6" s="1" customFormat="1" ht="30" customHeight="1">
      <c r="A103" s="76" t="s">
        <v>253</v>
      </c>
      <c r="B103" s="34" t="s">
        <v>252</v>
      </c>
      <c r="C103" s="34" t="s">
        <v>207</v>
      </c>
      <c r="D103" s="34"/>
      <c r="E103" s="35">
        <f>E104+E106</f>
        <v>2165.9</v>
      </c>
      <c r="F103" s="35"/>
    </row>
    <row r="104" spans="1:6" s="1" customFormat="1" ht="69.75" customHeight="1">
      <c r="A104" s="36" t="s">
        <v>0</v>
      </c>
      <c r="B104" s="34" t="s">
        <v>252</v>
      </c>
      <c r="C104" s="34" t="s">
        <v>207</v>
      </c>
      <c r="D104" s="34" t="s">
        <v>378</v>
      </c>
      <c r="E104" s="35">
        <f>E105</f>
        <v>2165.9</v>
      </c>
      <c r="F104" s="35"/>
    </row>
    <row r="105" spans="1:6" s="1" customFormat="1" ht="22.5" customHeight="1">
      <c r="A105" s="36" t="s">
        <v>371</v>
      </c>
      <c r="B105" s="34" t="s">
        <v>252</v>
      </c>
      <c r="C105" s="34" t="s">
        <v>207</v>
      </c>
      <c r="D105" s="34" t="s">
        <v>370</v>
      </c>
      <c r="E105" s="35">
        <f>1548.7+617.2</f>
        <v>2165.9</v>
      </c>
      <c r="F105" s="35"/>
    </row>
    <row r="106" spans="1:6" s="1" customFormat="1" ht="60.75" customHeight="1">
      <c r="A106" s="36" t="s">
        <v>440</v>
      </c>
      <c r="B106" s="34" t="s">
        <v>252</v>
      </c>
      <c r="C106" s="34" t="s">
        <v>441</v>
      </c>
      <c r="D106" s="34"/>
      <c r="E106" s="35">
        <f>E107</f>
        <v>0</v>
      </c>
      <c r="F106" s="35"/>
    </row>
    <row r="107" spans="1:6" s="1" customFormat="1" ht="59.25" customHeight="1">
      <c r="A107" s="36" t="s">
        <v>0</v>
      </c>
      <c r="B107" s="34" t="s">
        <v>252</v>
      </c>
      <c r="C107" s="34" t="s">
        <v>441</v>
      </c>
      <c r="D107" s="34" t="s">
        <v>378</v>
      </c>
      <c r="E107" s="35">
        <f>E108</f>
        <v>0</v>
      </c>
      <c r="F107" s="35"/>
    </row>
    <row r="108" spans="1:6" s="1" customFormat="1" ht="22.5" customHeight="1">
      <c r="A108" s="36" t="s">
        <v>371</v>
      </c>
      <c r="B108" s="34" t="s">
        <v>252</v>
      </c>
      <c r="C108" s="34" t="s">
        <v>441</v>
      </c>
      <c r="D108" s="34" t="s">
        <v>370</v>
      </c>
      <c r="E108" s="35"/>
      <c r="F108" s="35"/>
    </row>
    <row r="109" spans="1:6" s="1" customFormat="1" ht="16.5" customHeight="1">
      <c r="A109" s="41" t="s">
        <v>298</v>
      </c>
      <c r="B109" s="34" t="s">
        <v>339</v>
      </c>
      <c r="C109" s="38"/>
      <c r="D109" s="34"/>
      <c r="E109" s="35">
        <f>E110</f>
        <v>5000</v>
      </c>
      <c r="F109" s="35"/>
    </row>
    <row r="110" spans="1:6" s="1" customFormat="1" ht="17.25" customHeight="1">
      <c r="A110" s="40" t="s">
        <v>246</v>
      </c>
      <c r="B110" s="34" t="s">
        <v>339</v>
      </c>
      <c r="C110" s="38" t="s">
        <v>208</v>
      </c>
      <c r="D110" s="34"/>
      <c r="E110" s="35">
        <f>E111</f>
        <v>5000</v>
      </c>
      <c r="F110" s="35"/>
    </row>
    <row r="111" spans="1:6" s="1" customFormat="1" ht="17.25" customHeight="1">
      <c r="A111" s="42" t="s">
        <v>377</v>
      </c>
      <c r="B111" s="34" t="s">
        <v>339</v>
      </c>
      <c r="C111" s="38" t="str">
        <f>$C$110</f>
        <v>99 0 00 05000</v>
      </c>
      <c r="D111" s="34" t="s">
        <v>376</v>
      </c>
      <c r="E111" s="35">
        <f>E112</f>
        <v>5000</v>
      </c>
      <c r="F111" s="35"/>
    </row>
    <row r="112" spans="1:6" s="1" customFormat="1" ht="19.5" customHeight="1">
      <c r="A112" s="40" t="s">
        <v>244</v>
      </c>
      <c r="B112" s="34" t="s">
        <v>339</v>
      </c>
      <c r="C112" s="38" t="str">
        <f>$C$110</f>
        <v>99 0 00 05000</v>
      </c>
      <c r="D112" s="34" t="s">
        <v>243</v>
      </c>
      <c r="E112" s="35">
        <f>5000</f>
        <v>5000</v>
      </c>
      <c r="F112" s="35"/>
    </row>
    <row r="113" spans="1:6" s="1" customFormat="1" ht="21" customHeight="1">
      <c r="A113" s="43" t="s">
        <v>328</v>
      </c>
      <c r="B113" s="45" t="s">
        <v>267</v>
      </c>
      <c r="C113" s="45"/>
      <c r="D113" s="45"/>
      <c r="E113" s="17">
        <f>E114+E147+E117+E150</f>
        <v>87709.2</v>
      </c>
      <c r="F113" s="17">
        <f>F114+F147+F117+F150</f>
        <v>2456</v>
      </c>
    </row>
    <row r="114" spans="1:6" s="1" customFormat="1" ht="79.5" customHeight="1">
      <c r="A114" s="44" t="s">
        <v>214</v>
      </c>
      <c r="B114" s="34" t="s">
        <v>267</v>
      </c>
      <c r="C114" s="34" t="s">
        <v>209</v>
      </c>
      <c r="D114" s="34"/>
      <c r="E114" s="35">
        <f>E115</f>
        <v>200</v>
      </c>
      <c r="F114" s="35"/>
    </row>
    <row r="115" spans="1:6" s="1" customFormat="1" ht="21" customHeight="1">
      <c r="A115" s="42" t="s">
        <v>373</v>
      </c>
      <c r="B115" s="34" t="s">
        <v>267</v>
      </c>
      <c r="C115" s="34" t="s">
        <v>210</v>
      </c>
      <c r="D115" s="33" t="s">
        <v>372</v>
      </c>
      <c r="E115" s="35">
        <f>E116</f>
        <v>200</v>
      </c>
      <c r="F115" s="35"/>
    </row>
    <row r="116" spans="1:6" s="1" customFormat="1" ht="32.25" customHeight="1">
      <c r="A116" s="42" t="s">
        <v>375</v>
      </c>
      <c r="B116" s="34" t="s">
        <v>267</v>
      </c>
      <c r="C116" s="34" t="s">
        <v>210</v>
      </c>
      <c r="D116" s="33" t="s">
        <v>374</v>
      </c>
      <c r="E116" s="35">
        <f>150+50</f>
        <v>200</v>
      </c>
      <c r="F116" s="35"/>
    </row>
    <row r="117" spans="1:6" s="1" customFormat="1" ht="31.5" customHeight="1">
      <c r="A117" s="44" t="s">
        <v>147</v>
      </c>
      <c r="B117" s="34" t="s">
        <v>267</v>
      </c>
      <c r="C117" s="33" t="s">
        <v>185</v>
      </c>
      <c r="D117" s="34"/>
      <c r="E117" s="35">
        <f>E118</f>
        <v>51720.7</v>
      </c>
      <c r="F117" s="35">
        <f>F118</f>
        <v>2456</v>
      </c>
    </row>
    <row r="118" spans="1:6" s="1" customFormat="1" ht="17.25" customHeight="1">
      <c r="A118" s="40" t="s">
        <v>223</v>
      </c>
      <c r="B118" s="34" t="s">
        <v>267</v>
      </c>
      <c r="C118" s="34" t="s">
        <v>186</v>
      </c>
      <c r="D118" s="34"/>
      <c r="E118" s="35">
        <f>E119+E141+E144</f>
        <v>51720.7</v>
      </c>
      <c r="F118" s="35">
        <f>F119+F141+F144</f>
        <v>2456</v>
      </c>
    </row>
    <row r="119" spans="1:6" s="1" customFormat="1" ht="29.25" customHeight="1">
      <c r="A119" s="40" t="s">
        <v>9</v>
      </c>
      <c r="B119" s="34" t="s">
        <v>267</v>
      </c>
      <c r="C119" s="34" t="s">
        <v>432</v>
      </c>
      <c r="D119" s="34"/>
      <c r="E119" s="35">
        <f>E120+E127</f>
        <v>47499.7</v>
      </c>
      <c r="F119" s="35"/>
    </row>
    <row r="120" spans="1:6" s="1" customFormat="1" ht="33" customHeight="1">
      <c r="A120" s="40" t="s">
        <v>442</v>
      </c>
      <c r="B120" s="34" t="s">
        <v>267</v>
      </c>
      <c r="C120" s="34" t="s">
        <v>127</v>
      </c>
      <c r="D120" s="34"/>
      <c r="E120" s="35">
        <f>E121+E123+E125</f>
        <v>41117.6</v>
      </c>
      <c r="F120" s="35"/>
    </row>
    <row r="121" spans="1:6" s="1" customFormat="1" ht="66" customHeight="1">
      <c r="A121" s="36" t="s">
        <v>0</v>
      </c>
      <c r="B121" s="34" t="s">
        <v>267</v>
      </c>
      <c r="C121" s="34" t="s">
        <v>127</v>
      </c>
      <c r="D121" s="34" t="s">
        <v>378</v>
      </c>
      <c r="E121" s="35">
        <f>E122</f>
        <v>23784.1</v>
      </c>
      <c r="F121" s="35"/>
    </row>
    <row r="122" spans="1:6" s="1" customFormat="1" ht="21.75" customHeight="1">
      <c r="A122" s="36" t="s">
        <v>2</v>
      </c>
      <c r="B122" s="34" t="s">
        <v>267</v>
      </c>
      <c r="C122" s="34" t="s">
        <v>127</v>
      </c>
      <c r="D122" s="33" t="s">
        <v>1</v>
      </c>
      <c r="E122" s="37">
        <v>23784.1</v>
      </c>
      <c r="F122" s="37"/>
    </row>
    <row r="123" spans="1:6" s="1" customFormat="1" ht="22.5" customHeight="1">
      <c r="A123" s="42" t="s">
        <v>373</v>
      </c>
      <c r="B123" s="34" t="s">
        <v>267</v>
      </c>
      <c r="C123" s="34" t="s">
        <v>127</v>
      </c>
      <c r="D123" s="34" t="s">
        <v>372</v>
      </c>
      <c r="E123" s="37">
        <f>E124</f>
        <v>16633.5</v>
      </c>
      <c r="F123" s="37"/>
    </row>
    <row r="124" spans="1:6" s="1" customFormat="1" ht="31.5" customHeight="1">
      <c r="A124" s="42" t="s">
        <v>375</v>
      </c>
      <c r="B124" s="34" t="s">
        <v>267</v>
      </c>
      <c r="C124" s="34" t="s">
        <v>127</v>
      </c>
      <c r="D124" s="33" t="s">
        <v>374</v>
      </c>
      <c r="E124" s="37">
        <f>13677.8-1494.3+300+4150</f>
        <v>16633.5</v>
      </c>
      <c r="F124" s="37"/>
    </row>
    <row r="125" spans="1:6" s="1" customFormat="1" ht="20.25" customHeight="1">
      <c r="A125" s="42" t="s">
        <v>377</v>
      </c>
      <c r="B125" s="34" t="s">
        <v>267</v>
      </c>
      <c r="C125" s="34" t="s">
        <v>127</v>
      </c>
      <c r="D125" s="34" t="s">
        <v>376</v>
      </c>
      <c r="E125" s="37">
        <f>E126</f>
        <v>700</v>
      </c>
      <c r="F125" s="37"/>
    </row>
    <row r="126" spans="1:6" s="1" customFormat="1" ht="20.25" customHeight="1">
      <c r="A126" s="42" t="s">
        <v>4</v>
      </c>
      <c r="B126" s="34" t="s">
        <v>267</v>
      </c>
      <c r="C126" s="34" t="s">
        <v>127</v>
      </c>
      <c r="D126" s="34" t="s">
        <v>3</v>
      </c>
      <c r="E126" s="37">
        <v>700</v>
      </c>
      <c r="F126" s="37"/>
    </row>
    <row r="127" spans="1:6" s="1" customFormat="1" ht="32.25" customHeight="1">
      <c r="A127" s="44" t="s">
        <v>426</v>
      </c>
      <c r="B127" s="34" t="s">
        <v>267</v>
      </c>
      <c r="C127" s="34" t="s">
        <v>433</v>
      </c>
      <c r="D127" s="38"/>
      <c r="E127" s="39">
        <f>E128+E130+E132</f>
        <v>6382.1</v>
      </c>
      <c r="F127" s="60"/>
    </row>
    <row r="128" spans="1:6" s="1" customFormat="1" ht="61.5" customHeight="1">
      <c r="A128" s="42" t="s">
        <v>0</v>
      </c>
      <c r="B128" s="34" t="s">
        <v>267</v>
      </c>
      <c r="C128" s="34" t="s">
        <v>433</v>
      </c>
      <c r="D128" s="38" t="s">
        <v>378</v>
      </c>
      <c r="E128" s="39">
        <f>E129</f>
        <v>5098.1</v>
      </c>
      <c r="F128" s="60"/>
    </row>
    <row r="129" spans="1:6" s="1" customFormat="1" ht="23.25" customHeight="1">
      <c r="A129" s="42" t="s">
        <v>2</v>
      </c>
      <c r="B129" s="34" t="s">
        <v>267</v>
      </c>
      <c r="C129" s="34" t="s">
        <v>433</v>
      </c>
      <c r="D129" s="38" t="s">
        <v>1</v>
      </c>
      <c r="E129" s="39">
        <v>5098.1</v>
      </c>
      <c r="F129" s="60"/>
    </row>
    <row r="130" spans="1:6" s="1" customFormat="1" ht="24.75" customHeight="1">
      <c r="A130" s="42" t="s">
        <v>373</v>
      </c>
      <c r="B130" s="34" t="s">
        <v>267</v>
      </c>
      <c r="C130" s="34" t="s">
        <v>433</v>
      </c>
      <c r="D130" s="38" t="s">
        <v>372</v>
      </c>
      <c r="E130" s="39">
        <f>E131</f>
        <v>1275</v>
      </c>
      <c r="F130" s="60"/>
    </row>
    <row r="131" spans="1:6" s="1" customFormat="1" ht="36" customHeight="1">
      <c r="A131" s="42" t="s">
        <v>375</v>
      </c>
      <c r="B131" s="34" t="s">
        <v>267</v>
      </c>
      <c r="C131" s="34" t="s">
        <v>433</v>
      </c>
      <c r="D131" s="38" t="s">
        <v>374</v>
      </c>
      <c r="E131" s="39">
        <v>1275</v>
      </c>
      <c r="F131" s="60"/>
    </row>
    <row r="132" spans="1:6" s="1" customFormat="1" ht="20.25" customHeight="1">
      <c r="A132" s="42" t="s">
        <v>377</v>
      </c>
      <c r="B132" s="34" t="s">
        <v>267</v>
      </c>
      <c r="C132" s="34" t="s">
        <v>433</v>
      </c>
      <c r="D132" s="38" t="s">
        <v>376</v>
      </c>
      <c r="E132" s="39">
        <f>E133</f>
        <v>9</v>
      </c>
      <c r="F132" s="60"/>
    </row>
    <row r="133" spans="1:6" s="1" customFormat="1" ht="20.25" customHeight="1">
      <c r="A133" s="42" t="s">
        <v>4</v>
      </c>
      <c r="B133" s="34" t="s">
        <v>267</v>
      </c>
      <c r="C133" s="34" t="s">
        <v>433</v>
      </c>
      <c r="D133" s="38" t="s">
        <v>3</v>
      </c>
      <c r="E133" s="39">
        <v>9</v>
      </c>
      <c r="F133" s="60"/>
    </row>
    <row r="134" spans="1:6" s="1" customFormat="1" ht="47.25" customHeight="1">
      <c r="A134" s="44" t="s">
        <v>437</v>
      </c>
      <c r="B134" s="34" t="s">
        <v>267</v>
      </c>
      <c r="C134" s="34" t="s">
        <v>438</v>
      </c>
      <c r="D134" s="38"/>
      <c r="E134" s="39">
        <f>E135</f>
        <v>0</v>
      </c>
      <c r="F134" s="60"/>
    </row>
    <row r="135" spans="1:6" s="1" customFormat="1" ht="65.25" customHeight="1">
      <c r="A135" s="42" t="s">
        <v>0</v>
      </c>
      <c r="B135" s="34" t="s">
        <v>267</v>
      </c>
      <c r="C135" s="34" t="s">
        <v>438</v>
      </c>
      <c r="D135" s="38" t="s">
        <v>378</v>
      </c>
      <c r="E135" s="39">
        <f>E136</f>
        <v>0</v>
      </c>
      <c r="F135" s="60"/>
    </row>
    <row r="136" spans="1:6" s="1" customFormat="1" ht="20.25" customHeight="1">
      <c r="A136" s="42" t="s">
        <v>2</v>
      </c>
      <c r="B136" s="34" t="s">
        <v>267</v>
      </c>
      <c r="C136" s="34" t="s">
        <v>438</v>
      </c>
      <c r="D136" s="38" t="s">
        <v>1</v>
      </c>
      <c r="E136" s="39"/>
      <c r="F136" s="60"/>
    </row>
    <row r="137" spans="1:6" s="1" customFormat="1" ht="20.25" customHeight="1">
      <c r="A137" s="42" t="s">
        <v>373</v>
      </c>
      <c r="B137" s="34" t="s">
        <v>267</v>
      </c>
      <c r="C137" s="34" t="s">
        <v>438</v>
      </c>
      <c r="D137" s="38" t="s">
        <v>372</v>
      </c>
      <c r="E137" s="39">
        <f>E138</f>
        <v>0</v>
      </c>
      <c r="F137" s="60"/>
    </row>
    <row r="138" spans="1:6" s="1" customFormat="1" ht="30" customHeight="1">
      <c r="A138" s="42" t="s">
        <v>375</v>
      </c>
      <c r="B138" s="34" t="s">
        <v>267</v>
      </c>
      <c r="C138" s="34" t="s">
        <v>438</v>
      </c>
      <c r="D138" s="38" t="s">
        <v>374</v>
      </c>
      <c r="E138" s="39"/>
      <c r="F138" s="60"/>
    </row>
    <row r="139" spans="1:6" s="1" customFormat="1" ht="20.25" customHeight="1">
      <c r="A139" s="42" t="s">
        <v>377</v>
      </c>
      <c r="B139" s="34" t="s">
        <v>267</v>
      </c>
      <c r="C139" s="34" t="s">
        <v>438</v>
      </c>
      <c r="D139" s="38" t="s">
        <v>376</v>
      </c>
      <c r="E139" s="39">
        <f>E140</f>
        <v>0</v>
      </c>
      <c r="F139" s="60"/>
    </row>
    <row r="140" spans="1:6" s="1" customFormat="1" ht="20.25" customHeight="1">
      <c r="A140" s="42" t="s">
        <v>4</v>
      </c>
      <c r="B140" s="34" t="s">
        <v>267</v>
      </c>
      <c r="C140" s="34" t="s">
        <v>438</v>
      </c>
      <c r="D140" s="38" t="s">
        <v>3</v>
      </c>
      <c r="E140" s="39"/>
      <c r="F140" s="60"/>
    </row>
    <row r="141" spans="1:6" s="1" customFormat="1" ht="20.25" customHeight="1">
      <c r="A141" s="44" t="s">
        <v>255</v>
      </c>
      <c r="B141" s="38" t="s">
        <v>267</v>
      </c>
      <c r="C141" s="38" t="s">
        <v>446</v>
      </c>
      <c r="D141" s="38"/>
      <c r="E141" s="39">
        <f>E142</f>
        <v>1765</v>
      </c>
      <c r="F141" s="39">
        <f>F143</f>
        <v>0</v>
      </c>
    </row>
    <row r="142" spans="1:6" s="1" customFormat="1" ht="27" customHeight="1">
      <c r="A142" s="42" t="s">
        <v>373</v>
      </c>
      <c r="B142" s="38" t="s">
        <v>267</v>
      </c>
      <c r="C142" s="38" t="s">
        <v>446</v>
      </c>
      <c r="D142" s="38" t="s">
        <v>372</v>
      </c>
      <c r="E142" s="39">
        <f>E143</f>
        <v>1765</v>
      </c>
      <c r="F142" s="39"/>
    </row>
    <row r="143" spans="1:6" s="1" customFormat="1" ht="31.5" customHeight="1">
      <c r="A143" s="42" t="s">
        <v>375</v>
      </c>
      <c r="B143" s="38" t="s">
        <v>267</v>
      </c>
      <c r="C143" s="38" t="s">
        <v>446</v>
      </c>
      <c r="D143" s="38" t="s">
        <v>374</v>
      </c>
      <c r="E143" s="39">
        <f>1765</f>
        <v>1765</v>
      </c>
      <c r="F143" s="39">
        <v>0</v>
      </c>
    </row>
    <row r="144" spans="1:6" s="1" customFormat="1" ht="93" customHeight="1">
      <c r="A144" s="42" t="s">
        <v>455</v>
      </c>
      <c r="B144" s="38" t="s">
        <v>267</v>
      </c>
      <c r="C144" s="38" t="s">
        <v>457</v>
      </c>
      <c r="D144" s="38"/>
      <c r="E144" s="39">
        <f>E145</f>
        <v>2456</v>
      </c>
      <c r="F144" s="39">
        <f>F145</f>
        <v>2456</v>
      </c>
    </row>
    <row r="145" spans="1:6" s="1" customFormat="1" ht="64.5" customHeight="1">
      <c r="A145" s="36" t="s">
        <v>0</v>
      </c>
      <c r="B145" s="38" t="s">
        <v>267</v>
      </c>
      <c r="C145" s="38" t="s">
        <v>457</v>
      </c>
      <c r="D145" s="38" t="s">
        <v>378</v>
      </c>
      <c r="E145" s="39">
        <f>E146</f>
        <v>2456</v>
      </c>
      <c r="F145" s="39">
        <f>F146</f>
        <v>2456</v>
      </c>
    </row>
    <row r="146" spans="1:6" s="1" customFormat="1" ht="26.25" customHeight="1">
      <c r="A146" s="36" t="s">
        <v>371</v>
      </c>
      <c r="B146" s="38" t="s">
        <v>267</v>
      </c>
      <c r="C146" s="38" t="s">
        <v>457</v>
      </c>
      <c r="D146" s="38" t="s">
        <v>370</v>
      </c>
      <c r="E146" s="39">
        <v>2456</v>
      </c>
      <c r="F146" s="39">
        <f>E146</f>
        <v>2456</v>
      </c>
    </row>
    <row r="147" spans="1:6" s="1" customFormat="1" ht="90.75" customHeight="1">
      <c r="A147" s="77" t="s">
        <v>160</v>
      </c>
      <c r="B147" s="34" t="s">
        <v>267</v>
      </c>
      <c r="C147" s="34" t="s">
        <v>211</v>
      </c>
      <c r="D147" s="34"/>
      <c r="E147" s="35">
        <f>E148</f>
        <v>29893</v>
      </c>
      <c r="F147" s="35">
        <f>F148</f>
        <v>0</v>
      </c>
    </row>
    <row r="148" spans="1:6" s="1" customFormat="1" ht="31.5" customHeight="1">
      <c r="A148" s="44" t="s">
        <v>8</v>
      </c>
      <c r="B148" s="34" t="s">
        <v>267</v>
      </c>
      <c r="C148" s="34" t="s">
        <v>212</v>
      </c>
      <c r="D148" s="34" t="s">
        <v>7</v>
      </c>
      <c r="E148" s="35">
        <f>E149</f>
        <v>29893</v>
      </c>
      <c r="F148" s="35"/>
    </row>
    <row r="149" spans="1:6" s="1" customFormat="1" ht="22.5" customHeight="1">
      <c r="A149" s="36" t="s">
        <v>6</v>
      </c>
      <c r="B149" s="34" t="s">
        <v>267</v>
      </c>
      <c r="C149" s="34" t="s">
        <v>212</v>
      </c>
      <c r="D149" s="34" t="s">
        <v>5</v>
      </c>
      <c r="E149" s="35">
        <f>29893</f>
        <v>29893</v>
      </c>
      <c r="F149" s="35"/>
    </row>
    <row r="150" spans="1:6" s="1" customFormat="1" ht="46.5" customHeight="1">
      <c r="A150" s="42" t="s">
        <v>167</v>
      </c>
      <c r="B150" s="38" t="s">
        <v>267</v>
      </c>
      <c r="C150" s="38" t="s">
        <v>203</v>
      </c>
      <c r="D150" s="38"/>
      <c r="E150" s="37">
        <f>E151+E154</f>
        <v>5895.5</v>
      </c>
      <c r="F150" s="37">
        <f>F151+F154</f>
        <v>0</v>
      </c>
    </row>
    <row r="151" spans="1:6" s="1" customFormat="1" ht="33.75" customHeight="1">
      <c r="A151" s="42" t="s">
        <v>181</v>
      </c>
      <c r="B151" s="38" t="s">
        <v>267</v>
      </c>
      <c r="C151" s="38" t="s">
        <v>417</v>
      </c>
      <c r="D151" s="38"/>
      <c r="E151" s="39">
        <f>E152</f>
        <v>2445.5</v>
      </c>
      <c r="F151" s="60"/>
    </row>
    <row r="152" spans="1:6" s="1" customFormat="1" ht="22.5" customHeight="1">
      <c r="A152" s="42" t="s">
        <v>373</v>
      </c>
      <c r="B152" s="38" t="s">
        <v>267</v>
      </c>
      <c r="C152" s="38" t="s">
        <v>417</v>
      </c>
      <c r="D152" s="38" t="s">
        <v>372</v>
      </c>
      <c r="E152" s="39">
        <f>E153</f>
        <v>2445.5</v>
      </c>
      <c r="F152" s="60"/>
    </row>
    <row r="153" spans="1:6" s="1" customFormat="1" ht="33.75" customHeight="1">
      <c r="A153" s="42" t="s">
        <v>375</v>
      </c>
      <c r="B153" s="38" t="s">
        <v>267</v>
      </c>
      <c r="C153" s="38" t="s">
        <v>417</v>
      </c>
      <c r="D153" s="38" t="s">
        <v>374</v>
      </c>
      <c r="E153" s="39">
        <v>2445.5</v>
      </c>
      <c r="F153" s="60"/>
    </row>
    <row r="154" spans="1:6" s="1" customFormat="1" ht="24" customHeight="1">
      <c r="A154" s="42" t="s">
        <v>419</v>
      </c>
      <c r="B154" s="38" t="s">
        <v>267</v>
      </c>
      <c r="C154" s="38" t="s">
        <v>418</v>
      </c>
      <c r="D154" s="38"/>
      <c r="E154" s="39">
        <f>E155</f>
        <v>3450</v>
      </c>
      <c r="F154" s="60"/>
    </row>
    <row r="155" spans="1:6" s="1" customFormat="1" ht="18" customHeight="1">
      <c r="A155" s="42" t="s">
        <v>373</v>
      </c>
      <c r="B155" s="38" t="s">
        <v>267</v>
      </c>
      <c r="C155" s="38" t="s">
        <v>418</v>
      </c>
      <c r="D155" s="38" t="s">
        <v>372</v>
      </c>
      <c r="E155" s="39">
        <f>E156</f>
        <v>3450</v>
      </c>
      <c r="F155" s="60"/>
    </row>
    <row r="156" spans="1:6" s="1" customFormat="1" ht="33.75" customHeight="1">
      <c r="A156" s="42" t="s">
        <v>375</v>
      </c>
      <c r="B156" s="38" t="s">
        <v>267</v>
      </c>
      <c r="C156" s="38" t="s">
        <v>418</v>
      </c>
      <c r="D156" s="38" t="s">
        <v>374</v>
      </c>
      <c r="E156" s="39">
        <v>3450</v>
      </c>
      <c r="F156" s="60"/>
    </row>
    <row r="157" spans="1:6" s="6" customFormat="1" ht="19.5" customHeight="1">
      <c r="A157" s="24" t="s">
        <v>332</v>
      </c>
      <c r="B157" s="22" t="s">
        <v>333</v>
      </c>
      <c r="C157" s="22"/>
      <c r="D157" s="22"/>
      <c r="E157" s="23">
        <f aca="true" t="shared" si="1" ref="E157:E162">E158</f>
        <v>705</v>
      </c>
      <c r="F157" s="23"/>
    </row>
    <row r="158" spans="1:6" s="1" customFormat="1" ht="18.75" customHeight="1">
      <c r="A158" s="43" t="s">
        <v>297</v>
      </c>
      <c r="B158" s="45" t="s">
        <v>340</v>
      </c>
      <c r="C158" s="45"/>
      <c r="D158" s="45"/>
      <c r="E158" s="17">
        <f t="shared" si="1"/>
        <v>705</v>
      </c>
      <c r="F158" s="17"/>
    </row>
    <row r="159" spans="1:6" s="1" customFormat="1" ht="30" customHeight="1">
      <c r="A159" s="44" t="s">
        <v>147</v>
      </c>
      <c r="B159" s="34" t="s">
        <v>340</v>
      </c>
      <c r="C159" s="33" t="s">
        <v>185</v>
      </c>
      <c r="D159" s="34"/>
      <c r="E159" s="35">
        <f t="shared" si="1"/>
        <v>705</v>
      </c>
      <c r="F159" s="17"/>
    </row>
    <row r="160" spans="1:6" s="1" customFormat="1" ht="20.25" customHeight="1">
      <c r="A160" s="40" t="s">
        <v>223</v>
      </c>
      <c r="B160" s="34" t="s">
        <v>340</v>
      </c>
      <c r="C160" s="34" t="s">
        <v>186</v>
      </c>
      <c r="D160" s="34"/>
      <c r="E160" s="35">
        <f t="shared" si="1"/>
        <v>705</v>
      </c>
      <c r="F160" s="17"/>
    </row>
    <row r="161" spans="1:6" s="1" customFormat="1" ht="30">
      <c r="A161" s="40" t="s">
        <v>334</v>
      </c>
      <c r="B161" s="34" t="s">
        <v>340</v>
      </c>
      <c r="C161" s="34" t="s">
        <v>128</v>
      </c>
      <c r="D161" s="34"/>
      <c r="E161" s="35">
        <f t="shared" si="1"/>
        <v>705</v>
      </c>
      <c r="F161" s="35"/>
    </row>
    <row r="162" spans="1:6" s="1" customFormat="1" ht="19.5" customHeight="1">
      <c r="A162" s="42" t="s">
        <v>373</v>
      </c>
      <c r="B162" s="34" t="s">
        <v>340</v>
      </c>
      <c r="C162" s="34" t="s">
        <v>128</v>
      </c>
      <c r="D162" s="34" t="s">
        <v>372</v>
      </c>
      <c r="E162" s="35">
        <f t="shared" si="1"/>
        <v>705</v>
      </c>
      <c r="F162" s="35"/>
    </row>
    <row r="163" spans="1:6" s="1" customFormat="1" ht="31.5" customHeight="1">
      <c r="A163" s="42" t="s">
        <v>375</v>
      </c>
      <c r="B163" s="34" t="s">
        <v>340</v>
      </c>
      <c r="C163" s="34" t="s">
        <v>128</v>
      </c>
      <c r="D163" s="34" t="s">
        <v>374</v>
      </c>
      <c r="E163" s="35">
        <f>705</f>
        <v>705</v>
      </c>
      <c r="F163" s="35"/>
    </row>
    <row r="164" spans="1:8" s="6" customFormat="1" ht="32.25" customHeight="1">
      <c r="A164" s="24" t="s">
        <v>303</v>
      </c>
      <c r="B164" s="22" t="s">
        <v>304</v>
      </c>
      <c r="C164" s="22"/>
      <c r="D164" s="22"/>
      <c r="E164" s="23">
        <f>E165</f>
        <v>30748.5</v>
      </c>
      <c r="F164" s="23">
        <f>F165</f>
        <v>0</v>
      </c>
      <c r="H164" s="9"/>
    </row>
    <row r="165" spans="1:6" s="1" customFormat="1" ht="45">
      <c r="A165" s="43" t="s">
        <v>250</v>
      </c>
      <c r="B165" s="45" t="s">
        <v>305</v>
      </c>
      <c r="C165" s="45"/>
      <c r="D165" s="47"/>
      <c r="E165" s="16">
        <f>E166+E181+E184</f>
        <v>30748.5</v>
      </c>
      <c r="F165" s="16"/>
    </row>
    <row r="166" spans="1:8" s="1" customFormat="1" ht="47.25" customHeight="1">
      <c r="A166" s="44" t="s">
        <v>143</v>
      </c>
      <c r="B166" s="34" t="s">
        <v>305</v>
      </c>
      <c r="C166" s="38" t="s">
        <v>129</v>
      </c>
      <c r="D166" s="33"/>
      <c r="E166" s="35">
        <f>E170+E178+E167+E175</f>
        <v>29248.5</v>
      </c>
      <c r="F166" s="34"/>
      <c r="H166" s="12"/>
    </row>
    <row r="167" spans="1:6" s="1" customFormat="1" ht="45" customHeight="1">
      <c r="A167" s="44" t="s">
        <v>144</v>
      </c>
      <c r="B167" s="34" t="s">
        <v>305</v>
      </c>
      <c r="C167" s="38" t="s">
        <v>130</v>
      </c>
      <c r="D167" s="33"/>
      <c r="E167" s="35">
        <f>E168</f>
        <v>2200</v>
      </c>
      <c r="F167" s="34"/>
    </row>
    <row r="168" spans="1:6" s="1" customFormat="1" ht="19.5" customHeight="1">
      <c r="A168" s="42" t="s">
        <v>373</v>
      </c>
      <c r="B168" s="34" t="s">
        <v>305</v>
      </c>
      <c r="C168" s="38" t="s">
        <v>452</v>
      </c>
      <c r="D168" s="33" t="s">
        <v>372</v>
      </c>
      <c r="E168" s="35">
        <f>E169</f>
        <v>2200</v>
      </c>
      <c r="F168" s="34"/>
    </row>
    <row r="169" spans="1:6" s="1" customFormat="1" ht="29.25" customHeight="1">
      <c r="A169" s="42" t="s">
        <v>375</v>
      </c>
      <c r="B169" s="34" t="s">
        <v>305</v>
      </c>
      <c r="C169" s="38" t="s">
        <v>452</v>
      </c>
      <c r="D169" s="33" t="s">
        <v>374</v>
      </c>
      <c r="E169" s="35">
        <f>2200</f>
        <v>2200</v>
      </c>
      <c r="F169" s="34"/>
    </row>
    <row r="170" spans="1:6" s="1" customFormat="1" ht="30.75" customHeight="1">
      <c r="A170" s="44" t="s">
        <v>145</v>
      </c>
      <c r="B170" s="34" t="s">
        <v>305</v>
      </c>
      <c r="C170" s="38" t="s">
        <v>131</v>
      </c>
      <c r="D170" s="33"/>
      <c r="E170" s="35">
        <f>E171+E173</f>
        <v>25448.5</v>
      </c>
      <c r="F170" s="34"/>
    </row>
    <row r="171" spans="1:6" s="1" customFormat="1" ht="67.5" customHeight="1">
      <c r="A171" s="77" t="s">
        <v>0</v>
      </c>
      <c r="B171" s="34" t="s">
        <v>305</v>
      </c>
      <c r="C171" s="38" t="s">
        <v>132</v>
      </c>
      <c r="D171" s="33" t="s">
        <v>378</v>
      </c>
      <c r="E171" s="35">
        <f>E172</f>
        <v>22935.6</v>
      </c>
      <c r="F171" s="34"/>
    </row>
    <row r="172" spans="1:6" s="1" customFormat="1" ht="24.75" customHeight="1">
      <c r="A172" s="77" t="s">
        <v>2</v>
      </c>
      <c r="B172" s="34" t="s">
        <v>305</v>
      </c>
      <c r="C172" s="38" t="s">
        <v>132</v>
      </c>
      <c r="D172" s="33" t="s">
        <v>1</v>
      </c>
      <c r="E172" s="35">
        <f>17615.7+5319.9</f>
        <v>22935.6</v>
      </c>
      <c r="F172" s="34"/>
    </row>
    <row r="173" spans="1:6" s="1" customFormat="1" ht="20.25" customHeight="1">
      <c r="A173" s="42" t="s">
        <v>373</v>
      </c>
      <c r="B173" s="34" t="s">
        <v>305</v>
      </c>
      <c r="C173" s="38" t="s">
        <v>132</v>
      </c>
      <c r="D173" s="33" t="s">
        <v>372</v>
      </c>
      <c r="E173" s="35">
        <f>E174</f>
        <v>2512.9</v>
      </c>
      <c r="F173" s="34"/>
    </row>
    <row r="174" spans="1:6" s="1" customFormat="1" ht="29.25" customHeight="1">
      <c r="A174" s="42" t="s">
        <v>375</v>
      </c>
      <c r="B174" s="34" t="s">
        <v>305</v>
      </c>
      <c r="C174" s="38" t="s">
        <v>132</v>
      </c>
      <c r="D174" s="33" t="s">
        <v>374</v>
      </c>
      <c r="E174" s="35">
        <f>2512.9</f>
        <v>2512.9</v>
      </c>
      <c r="F174" s="34"/>
    </row>
    <row r="175" spans="1:6" s="1" customFormat="1" ht="24" customHeight="1">
      <c r="A175" s="44" t="s">
        <v>416</v>
      </c>
      <c r="B175" s="34" t="s">
        <v>305</v>
      </c>
      <c r="C175" s="38" t="s">
        <v>453</v>
      </c>
      <c r="D175" s="33"/>
      <c r="E175" s="35">
        <f>E176</f>
        <v>700</v>
      </c>
      <c r="F175" s="34"/>
    </row>
    <row r="176" spans="1:6" s="1" customFormat="1" ht="18.75" customHeight="1">
      <c r="A176" s="42" t="s">
        <v>373</v>
      </c>
      <c r="B176" s="34" t="s">
        <v>305</v>
      </c>
      <c r="C176" s="38" t="s">
        <v>454</v>
      </c>
      <c r="D176" s="33" t="s">
        <v>372</v>
      </c>
      <c r="E176" s="35">
        <f>E177</f>
        <v>700</v>
      </c>
      <c r="F176" s="34"/>
    </row>
    <row r="177" spans="1:6" s="1" customFormat="1" ht="30" customHeight="1">
      <c r="A177" s="42" t="s">
        <v>375</v>
      </c>
      <c r="B177" s="34" t="s">
        <v>305</v>
      </c>
      <c r="C177" s="38" t="s">
        <v>454</v>
      </c>
      <c r="D177" s="33" t="s">
        <v>374</v>
      </c>
      <c r="E177" s="35">
        <f>700</f>
        <v>700</v>
      </c>
      <c r="F177" s="34"/>
    </row>
    <row r="178" spans="1:6" s="1" customFormat="1" ht="34.5" customHeight="1">
      <c r="A178" s="44" t="s">
        <v>226</v>
      </c>
      <c r="B178" s="34" t="s">
        <v>305</v>
      </c>
      <c r="C178" s="38" t="s">
        <v>133</v>
      </c>
      <c r="D178" s="33"/>
      <c r="E178" s="35">
        <f>E179</f>
        <v>900</v>
      </c>
      <c r="F178" s="34"/>
    </row>
    <row r="179" spans="1:6" s="1" customFormat="1" ht="20.25" customHeight="1">
      <c r="A179" s="42" t="s">
        <v>373</v>
      </c>
      <c r="B179" s="34" t="s">
        <v>305</v>
      </c>
      <c r="C179" s="38" t="s">
        <v>134</v>
      </c>
      <c r="D179" s="33" t="s">
        <v>372</v>
      </c>
      <c r="E179" s="35">
        <f>E180</f>
        <v>900</v>
      </c>
      <c r="F179" s="34"/>
    </row>
    <row r="180" spans="1:6" s="1" customFormat="1" ht="33" customHeight="1">
      <c r="A180" s="42" t="s">
        <v>375</v>
      </c>
      <c r="B180" s="34" t="s">
        <v>305</v>
      </c>
      <c r="C180" s="38" t="s">
        <v>134</v>
      </c>
      <c r="D180" s="33" t="s">
        <v>374</v>
      </c>
      <c r="E180" s="35">
        <f>900</f>
        <v>900</v>
      </c>
      <c r="F180" s="34"/>
    </row>
    <row r="181" spans="1:6" s="1" customFormat="1" ht="76.5" customHeight="1">
      <c r="A181" s="44" t="s">
        <v>214</v>
      </c>
      <c r="B181" s="34" t="s">
        <v>305</v>
      </c>
      <c r="C181" s="34" t="s">
        <v>209</v>
      </c>
      <c r="D181" s="34"/>
      <c r="E181" s="35">
        <f>E182</f>
        <v>500</v>
      </c>
      <c r="F181" s="35"/>
    </row>
    <row r="182" spans="1:6" s="1" customFormat="1" ht="21" customHeight="1">
      <c r="A182" s="42" t="s">
        <v>373</v>
      </c>
      <c r="B182" s="34" t="s">
        <v>305</v>
      </c>
      <c r="C182" s="34" t="s">
        <v>210</v>
      </c>
      <c r="D182" s="33" t="s">
        <v>372</v>
      </c>
      <c r="E182" s="35">
        <f>E183</f>
        <v>500</v>
      </c>
      <c r="F182" s="35"/>
    </row>
    <row r="183" spans="1:6" s="1" customFormat="1" ht="34.5" customHeight="1">
      <c r="A183" s="42" t="s">
        <v>375</v>
      </c>
      <c r="B183" s="34" t="s">
        <v>305</v>
      </c>
      <c r="C183" s="34" t="s">
        <v>210</v>
      </c>
      <c r="D183" s="33" t="s">
        <v>374</v>
      </c>
      <c r="E183" s="35">
        <f>500</f>
        <v>500</v>
      </c>
      <c r="F183" s="35"/>
    </row>
    <row r="184" spans="1:6" s="1" customFormat="1" ht="36" customHeight="1">
      <c r="A184" s="49" t="s">
        <v>170</v>
      </c>
      <c r="B184" s="34" t="s">
        <v>305</v>
      </c>
      <c r="C184" s="38" t="s">
        <v>28</v>
      </c>
      <c r="D184" s="50"/>
      <c r="E184" s="39">
        <f>E185</f>
        <v>1000</v>
      </c>
      <c r="F184" s="51"/>
    </row>
    <row r="185" spans="1:6" s="1" customFormat="1" ht="24.75" customHeight="1">
      <c r="A185" s="42" t="s">
        <v>373</v>
      </c>
      <c r="B185" s="34" t="s">
        <v>305</v>
      </c>
      <c r="C185" s="38" t="s">
        <v>29</v>
      </c>
      <c r="D185" s="33" t="s">
        <v>372</v>
      </c>
      <c r="E185" s="39">
        <f>E186</f>
        <v>1000</v>
      </c>
      <c r="F185" s="51"/>
    </row>
    <row r="186" spans="1:6" s="1" customFormat="1" ht="30.75" customHeight="1">
      <c r="A186" s="42" t="s">
        <v>375</v>
      </c>
      <c r="B186" s="34" t="s">
        <v>305</v>
      </c>
      <c r="C186" s="38" t="s">
        <v>29</v>
      </c>
      <c r="D186" s="33" t="s">
        <v>374</v>
      </c>
      <c r="E186" s="39">
        <f>1000</f>
        <v>1000</v>
      </c>
      <c r="F186" s="51"/>
    </row>
    <row r="187" spans="1:6" s="6" customFormat="1" ht="18" customHeight="1">
      <c r="A187" s="24" t="s">
        <v>306</v>
      </c>
      <c r="B187" s="22" t="s">
        <v>307</v>
      </c>
      <c r="C187" s="22"/>
      <c r="D187" s="22"/>
      <c r="E187" s="23">
        <f>E188+E201+E196</f>
        <v>137689.9</v>
      </c>
      <c r="F187" s="23">
        <f>F188+F201+F196</f>
        <v>0</v>
      </c>
    </row>
    <row r="188" spans="1:6" s="1" customFormat="1" ht="17.25" customHeight="1">
      <c r="A188" s="43" t="s">
        <v>335</v>
      </c>
      <c r="B188" s="45" t="s">
        <v>336</v>
      </c>
      <c r="C188" s="45"/>
      <c r="D188" s="45"/>
      <c r="E188" s="17">
        <f>E189</f>
        <v>16293.9</v>
      </c>
      <c r="F188" s="17">
        <f>F190</f>
        <v>0</v>
      </c>
    </row>
    <row r="189" spans="1:6" s="1" customFormat="1" ht="48.75" customHeight="1">
      <c r="A189" s="42" t="s">
        <v>164</v>
      </c>
      <c r="B189" s="34" t="s">
        <v>336</v>
      </c>
      <c r="C189" s="34" t="s">
        <v>20</v>
      </c>
      <c r="D189" s="34"/>
      <c r="E189" s="35">
        <f>E190+E193</f>
        <v>16293.9</v>
      </c>
      <c r="F189" s="35"/>
    </row>
    <row r="190" spans="1:6" s="1" customFormat="1" ht="63" customHeight="1">
      <c r="A190" s="40" t="s">
        <v>352</v>
      </c>
      <c r="B190" s="34" t="s">
        <v>336</v>
      </c>
      <c r="C190" s="34" t="s">
        <v>21</v>
      </c>
      <c r="D190" s="34"/>
      <c r="E190" s="35">
        <f>E191</f>
        <v>510</v>
      </c>
      <c r="F190" s="35"/>
    </row>
    <row r="191" spans="1:6" s="1" customFormat="1" ht="18.75" customHeight="1">
      <c r="A191" s="42" t="s">
        <v>373</v>
      </c>
      <c r="B191" s="34" t="s">
        <v>336</v>
      </c>
      <c r="C191" s="34" t="s">
        <v>21</v>
      </c>
      <c r="D191" s="34" t="s">
        <v>372</v>
      </c>
      <c r="E191" s="35">
        <f>E192</f>
        <v>510</v>
      </c>
      <c r="F191" s="35"/>
    </row>
    <row r="192" spans="1:6" s="1" customFormat="1" ht="31.5" customHeight="1">
      <c r="A192" s="42" t="s">
        <v>375</v>
      </c>
      <c r="B192" s="34" t="s">
        <v>336</v>
      </c>
      <c r="C192" s="34" t="s">
        <v>21</v>
      </c>
      <c r="D192" s="34" t="s">
        <v>374</v>
      </c>
      <c r="E192" s="35">
        <f>500+10</f>
        <v>510</v>
      </c>
      <c r="F192" s="35"/>
    </row>
    <row r="193" spans="1:6" s="1" customFormat="1" ht="24.75" customHeight="1">
      <c r="A193" s="42" t="s">
        <v>435</v>
      </c>
      <c r="B193" s="34" t="s">
        <v>336</v>
      </c>
      <c r="C193" s="38" t="s">
        <v>436</v>
      </c>
      <c r="D193" s="34"/>
      <c r="E193" s="35">
        <f>E194</f>
        <v>15783.9</v>
      </c>
      <c r="F193" s="35"/>
    </row>
    <row r="194" spans="1:6" s="1" customFormat="1" ht="19.5" customHeight="1">
      <c r="A194" s="42" t="s">
        <v>377</v>
      </c>
      <c r="B194" s="34" t="s">
        <v>336</v>
      </c>
      <c r="C194" s="38" t="s">
        <v>436</v>
      </c>
      <c r="D194" s="34" t="s">
        <v>376</v>
      </c>
      <c r="E194" s="35">
        <f>E195</f>
        <v>15783.9</v>
      </c>
      <c r="F194" s="35"/>
    </row>
    <row r="195" spans="1:6" s="1" customFormat="1" ht="20.25" customHeight="1">
      <c r="A195" s="42" t="s">
        <v>13</v>
      </c>
      <c r="B195" s="34" t="s">
        <v>336</v>
      </c>
      <c r="C195" s="38" t="s">
        <v>436</v>
      </c>
      <c r="D195" s="34" t="s">
        <v>12</v>
      </c>
      <c r="E195" s="35">
        <f>15783.9</f>
        <v>15783.9</v>
      </c>
      <c r="F195" s="35"/>
    </row>
    <row r="196" spans="1:6" s="1" customFormat="1" ht="18.75" customHeight="1">
      <c r="A196" s="78" t="s">
        <v>173</v>
      </c>
      <c r="B196" s="45" t="s">
        <v>172</v>
      </c>
      <c r="C196" s="45"/>
      <c r="D196" s="45"/>
      <c r="E196" s="17">
        <f>E197</f>
        <v>51981</v>
      </c>
      <c r="F196" s="17">
        <f>F197</f>
        <v>0</v>
      </c>
    </row>
    <row r="197" spans="1:6" s="1" customFormat="1" ht="53.25" customHeight="1">
      <c r="A197" s="42" t="s">
        <v>164</v>
      </c>
      <c r="B197" s="34" t="s">
        <v>172</v>
      </c>
      <c r="C197" s="34" t="s">
        <v>20</v>
      </c>
      <c r="D197" s="34"/>
      <c r="E197" s="35">
        <f>E200</f>
        <v>51981</v>
      </c>
      <c r="F197" s="35">
        <f>F200</f>
        <v>0</v>
      </c>
    </row>
    <row r="198" spans="1:6" s="1" customFormat="1" ht="62.25" customHeight="1">
      <c r="A198" s="40" t="s">
        <v>451</v>
      </c>
      <c r="B198" s="34" t="s">
        <v>172</v>
      </c>
      <c r="C198" s="38" t="s">
        <v>20</v>
      </c>
      <c r="D198" s="38"/>
      <c r="E198" s="39">
        <f>E199</f>
        <v>51981</v>
      </c>
      <c r="F198" s="35"/>
    </row>
    <row r="199" spans="1:6" s="1" customFormat="1" ht="25.5" customHeight="1">
      <c r="A199" s="42" t="s">
        <v>373</v>
      </c>
      <c r="B199" s="34" t="s">
        <v>172</v>
      </c>
      <c r="C199" s="34" t="s">
        <v>428</v>
      </c>
      <c r="D199" s="38" t="s">
        <v>372</v>
      </c>
      <c r="E199" s="39">
        <f>E200</f>
        <v>51981</v>
      </c>
      <c r="F199" s="35"/>
    </row>
    <row r="200" spans="1:6" s="1" customFormat="1" ht="30" customHeight="1">
      <c r="A200" s="42" t="s">
        <v>375</v>
      </c>
      <c r="B200" s="34" t="s">
        <v>172</v>
      </c>
      <c r="C200" s="34" t="s">
        <v>428</v>
      </c>
      <c r="D200" s="38" t="s">
        <v>374</v>
      </c>
      <c r="E200" s="39">
        <f>51981</f>
        <v>51981</v>
      </c>
      <c r="F200" s="35"/>
    </row>
    <row r="201" spans="1:6" s="1" customFormat="1" ht="24" customHeight="1">
      <c r="A201" s="43" t="s">
        <v>326</v>
      </c>
      <c r="B201" s="45" t="s">
        <v>341</v>
      </c>
      <c r="C201" s="45"/>
      <c r="D201" s="45"/>
      <c r="E201" s="17">
        <f>E208+E212+E222+E202+E225+E230</f>
        <v>69415</v>
      </c>
      <c r="F201" s="17"/>
    </row>
    <row r="202" spans="1:6" s="1" customFormat="1" ht="36.75" customHeight="1">
      <c r="A202" s="44" t="s">
        <v>147</v>
      </c>
      <c r="B202" s="38" t="s">
        <v>341</v>
      </c>
      <c r="C202" s="33" t="s">
        <v>185</v>
      </c>
      <c r="D202" s="34"/>
      <c r="E202" s="35">
        <f>E203</f>
        <v>9500</v>
      </c>
      <c r="F202" s="17"/>
    </row>
    <row r="203" spans="1:6" s="1" customFormat="1" ht="24.75" customHeight="1">
      <c r="A203" s="40" t="s">
        <v>223</v>
      </c>
      <c r="B203" s="38" t="s">
        <v>341</v>
      </c>
      <c r="C203" s="34" t="s">
        <v>186</v>
      </c>
      <c r="D203" s="34"/>
      <c r="E203" s="35">
        <f>E204</f>
        <v>9500</v>
      </c>
      <c r="F203" s="17"/>
    </row>
    <row r="204" spans="1:6" s="1" customFormat="1" ht="30.75" customHeight="1">
      <c r="A204" s="44" t="s">
        <v>109</v>
      </c>
      <c r="B204" s="38" t="s">
        <v>341</v>
      </c>
      <c r="C204" s="34" t="s">
        <v>186</v>
      </c>
      <c r="D204" s="38"/>
      <c r="E204" s="39">
        <f>E205</f>
        <v>9500</v>
      </c>
      <c r="F204" s="17"/>
    </row>
    <row r="205" spans="1:6" s="1" customFormat="1" ht="18" customHeight="1">
      <c r="A205" s="44" t="s">
        <v>423</v>
      </c>
      <c r="B205" s="38" t="s">
        <v>341</v>
      </c>
      <c r="C205" s="38" t="s">
        <v>427</v>
      </c>
      <c r="D205" s="38"/>
      <c r="E205" s="39">
        <f>E206</f>
        <v>9500</v>
      </c>
      <c r="F205" s="17"/>
    </row>
    <row r="206" spans="1:6" s="1" customFormat="1" ht="33" customHeight="1">
      <c r="A206" s="44" t="s">
        <v>8</v>
      </c>
      <c r="B206" s="38" t="s">
        <v>341</v>
      </c>
      <c r="C206" s="38" t="s">
        <v>427</v>
      </c>
      <c r="D206" s="38" t="s">
        <v>7</v>
      </c>
      <c r="E206" s="39">
        <f>E207</f>
        <v>9500</v>
      </c>
      <c r="F206" s="17"/>
    </row>
    <row r="207" spans="1:6" s="1" customFormat="1" ht="18" customHeight="1">
      <c r="A207" s="42" t="s">
        <v>6</v>
      </c>
      <c r="B207" s="38" t="s">
        <v>341</v>
      </c>
      <c r="C207" s="38" t="s">
        <v>427</v>
      </c>
      <c r="D207" s="38" t="s">
        <v>5</v>
      </c>
      <c r="E207" s="39">
        <f>9500</f>
        <v>9500</v>
      </c>
      <c r="F207" s="17"/>
    </row>
    <row r="208" spans="1:6" s="1" customFormat="1" ht="54" customHeight="1">
      <c r="A208" s="42" t="s">
        <v>164</v>
      </c>
      <c r="B208" s="34" t="s">
        <v>341</v>
      </c>
      <c r="C208" s="34" t="s">
        <v>20</v>
      </c>
      <c r="D208" s="34"/>
      <c r="E208" s="35">
        <f>E209</f>
        <v>923.8</v>
      </c>
      <c r="F208" s="35"/>
    </row>
    <row r="209" spans="1:6" s="1" customFormat="1" ht="36" customHeight="1">
      <c r="A209" s="42" t="s">
        <v>171</v>
      </c>
      <c r="B209" s="34" t="s">
        <v>341</v>
      </c>
      <c r="C209" s="34" t="s">
        <v>21</v>
      </c>
      <c r="D209" s="34"/>
      <c r="E209" s="35">
        <f>E210</f>
        <v>923.8</v>
      </c>
      <c r="F209" s="35"/>
    </row>
    <row r="210" spans="1:6" s="1" customFormat="1" ht="22.5" customHeight="1">
      <c r="A210" s="42" t="s">
        <v>373</v>
      </c>
      <c r="B210" s="34" t="s">
        <v>341</v>
      </c>
      <c r="C210" s="34" t="s">
        <v>21</v>
      </c>
      <c r="D210" s="34" t="s">
        <v>372</v>
      </c>
      <c r="E210" s="35">
        <f>E211</f>
        <v>923.8</v>
      </c>
      <c r="F210" s="35"/>
    </row>
    <row r="211" spans="1:6" s="1" customFormat="1" ht="33" customHeight="1">
      <c r="A211" s="42" t="s">
        <v>375</v>
      </c>
      <c r="B211" s="34" t="s">
        <v>341</v>
      </c>
      <c r="C211" s="34" t="s">
        <v>21</v>
      </c>
      <c r="D211" s="34" t="s">
        <v>374</v>
      </c>
      <c r="E211" s="35">
        <f>923.8</f>
        <v>923.8</v>
      </c>
      <c r="F211" s="35"/>
    </row>
    <row r="212" spans="1:6" s="1" customFormat="1" ht="46.5" customHeight="1">
      <c r="A212" s="42" t="s">
        <v>215</v>
      </c>
      <c r="B212" s="34" t="s">
        <v>341</v>
      </c>
      <c r="C212" s="38" t="s">
        <v>382</v>
      </c>
      <c r="D212" s="34"/>
      <c r="E212" s="35">
        <f>E213+E220</f>
        <v>9064.6</v>
      </c>
      <c r="F212" s="35"/>
    </row>
    <row r="213" spans="1:6" s="1" customFormat="1" ht="30" customHeight="1">
      <c r="A213" s="40" t="s">
        <v>9</v>
      </c>
      <c r="B213" s="34" t="s">
        <v>341</v>
      </c>
      <c r="C213" s="38" t="s">
        <v>383</v>
      </c>
      <c r="D213" s="34"/>
      <c r="E213" s="35">
        <f>E214+E216+E218</f>
        <v>4714.6</v>
      </c>
      <c r="F213" s="35"/>
    </row>
    <row r="214" spans="1:6" s="1" customFormat="1" ht="67.5" customHeight="1">
      <c r="A214" s="36" t="s">
        <v>0</v>
      </c>
      <c r="B214" s="34" t="s">
        <v>341</v>
      </c>
      <c r="C214" s="38" t="s">
        <v>383</v>
      </c>
      <c r="D214" s="34" t="s">
        <v>378</v>
      </c>
      <c r="E214" s="35">
        <f>E215</f>
        <v>3636.9</v>
      </c>
      <c r="F214" s="35"/>
    </row>
    <row r="215" spans="1:6" s="1" customFormat="1" ht="18" customHeight="1">
      <c r="A215" s="36" t="s">
        <v>2</v>
      </c>
      <c r="B215" s="34" t="s">
        <v>341</v>
      </c>
      <c r="C215" s="38" t="s">
        <v>383</v>
      </c>
      <c r="D215" s="34" t="s">
        <v>1</v>
      </c>
      <c r="E215" s="35">
        <v>3636.9</v>
      </c>
      <c r="F215" s="35"/>
    </row>
    <row r="216" spans="1:6" s="1" customFormat="1" ht="18.75" customHeight="1">
      <c r="A216" s="42" t="s">
        <v>373</v>
      </c>
      <c r="B216" s="34" t="s">
        <v>341</v>
      </c>
      <c r="C216" s="38" t="s">
        <v>383</v>
      </c>
      <c r="D216" s="34" t="s">
        <v>372</v>
      </c>
      <c r="E216" s="35">
        <f>E217</f>
        <v>1054.2</v>
      </c>
      <c r="F216" s="35"/>
    </row>
    <row r="217" spans="1:6" s="1" customFormat="1" ht="30" customHeight="1">
      <c r="A217" s="42" t="s">
        <v>375</v>
      </c>
      <c r="B217" s="34" t="s">
        <v>341</v>
      </c>
      <c r="C217" s="38" t="s">
        <v>383</v>
      </c>
      <c r="D217" s="34" t="s">
        <v>374</v>
      </c>
      <c r="E217" s="35">
        <f>1012.2+42</f>
        <v>1054.2</v>
      </c>
      <c r="F217" s="35"/>
    </row>
    <row r="218" spans="1:6" s="1" customFormat="1" ht="19.5" customHeight="1">
      <c r="A218" s="42" t="s">
        <v>377</v>
      </c>
      <c r="B218" s="34" t="s">
        <v>341</v>
      </c>
      <c r="C218" s="38" t="s">
        <v>383</v>
      </c>
      <c r="D218" s="34" t="s">
        <v>376</v>
      </c>
      <c r="E218" s="35">
        <f>E219</f>
        <v>23.5</v>
      </c>
      <c r="F218" s="35"/>
    </row>
    <row r="219" spans="1:6" s="1" customFormat="1" ht="19.5" customHeight="1">
      <c r="A219" s="42" t="s">
        <v>4</v>
      </c>
      <c r="B219" s="34" t="s">
        <v>341</v>
      </c>
      <c r="C219" s="38" t="s">
        <v>383</v>
      </c>
      <c r="D219" s="34" t="s">
        <v>3</v>
      </c>
      <c r="E219" s="35">
        <f>23.5</f>
        <v>23.5</v>
      </c>
      <c r="F219" s="35"/>
    </row>
    <row r="220" spans="1:6" s="1" customFormat="1" ht="20.25" customHeight="1">
      <c r="A220" s="42" t="s">
        <v>377</v>
      </c>
      <c r="B220" s="34" t="s">
        <v>341</v>
      </c>
      <c r="C220" s="38" t="s">
        <v>384</v>
      </c>
      <c r="D220" s="34" t="s">
        <v>376</v>
      </c>
      <c r="E220" s="35">
        <f>E221</f>
        <v>4350</v>
      </c>
      <c r="F220" s="35"/>
    </row>
    <row r="221" spans="1:6" s="1" customFormat="1" ht="42.75" customHeight="1">
      <c r="A221" s="36" t="s">
        <v>234</v>
      </c>
      <c r="B221" s="34" t="s">
        <v>341</v>
      </c>
      <c r="C221" s="38" t="s">
        <v>384</v>
      </c>
      <c r="D221" s="34" t="s">
        <v>236</v>
      </c>
      <c r="E221" s="35">
        <f>4350</f>
        <v>4350</v>
      </c>
      <c r="F221" s="35"/>
    </row>
    <row r="222" spans="1:6" s="1" customFormat="1" ht="77.25" customHeight="1">
      <c r="A222" s="42" t="s">
        <v>161</v>
      </c>
      <c r="B222" s="38" t="s">
        <v>341</v>
      </c>
      <c r="C222" s="38" t="s">
        <v>385</v>
      </c>
      <c r="D222" s="38"/>
      <c r="E222" s="39">
        <f>E223</f>
        <v>2000</v>
      </c>
      <c r="F222" s="39"/>
    </row>
    <row r="223" spans="1:8" s="1" customFormat="1" ht="27.75" customHeight="1">
      <c r="A223" s="44" t="s">
        <v>8</v>
      </c>
      <c r="B223" s="38" t="s">
        <v>341</v>
      </c>
      <c r="C223" s="38" t="s">
        <v>386</v>
      </c>
      <c r="D223" s="38" t="s">
        <v>7</v>
      </c>
      <c r="E223" s="39">
        <f>E224</f>
        <v>2000</v>
      </c>
      <c r="F223" s="39"/>
      <c r="G223" s="70"/>
      <c r="H223" s="70"/>
    </row>
    <row r="224" spans="1:8" s="1" customFormat="1" ht="19.5" customHeight="1">
      <c r="A224" s="36" t="s">
        <v>6</v>
      </c>
      <c r="B224" s="38" t="s">
        <v>341</v>
      </c>
      <c r="C224" s="38" t="s">
        <v>386</v>
      </c>
      <c r="D224" s="38" t="s">
        <v>5</v>
      </c>
      <c r="E224" s="39">
        <f>2000</f>
        <v>2000</v>
      </c>
      <c r="F224" s="39"/>
      <c r="G224" s="70"/>
      <c r="H224" s="70"/>
    </row>
    <row r="225" spans="1:8" s="1" customFormat="1" ht="51" customHeight="1">
      <c r="A225" s="42" t="s">
        <v>167</v>
      </c>
      <c r="B225" s="38" t="s">
        <v>341</v>
      </c>
      <c r="C225" s="34" t="s">
        <v>203</v>
      </c>
      <c r="D225" s="69"/>
      <c r="E225" s="79">
        <f>E226</f>
        <v>4926.6</v>
      </c>
      <c r="F225" s="69"/>
      <c r="G225" s="71"/>
      <c r="H225" s="70"/>
    </row>
    <row r="226" spans="1:8" s="1" customFormat="1" ht="31.5" customHeight="1">
      <c r="A226" s="40" t="s">
        <v>109</v>
      </c>
      <c r="B226" s="38" t="s">
        <v>341</v>
      </c>
      <c r="C226" s="34" t="s">
        <v>445</v>
      </c>
      <c r="D226" s="69"/>
      <c r="E226" s="79">
        <f>E227</f>
        <v>4926.6</v>
      </c>
      <c r="F226" s="69"/>
      <c r="G226" s="71"/>
      <c r="H226" s="70"/>
    </row>
    <row r="227" spans="1:8" s="1" customFormat="1" ht="19.5" customHeight="1">
      <c r="A227" s="44" t="s">
        <v>424</v>
      </c>
      <c r="B227" s="38" t="s">
        <v>341</v>
      </c>
      <c r="C227" s="34" t="s">
        <v>445</v>
      </c>
      <c r="D227" s="69"/>
      <c r="E227" s="79">
        <f>E228</f>
        <v>4926.6</v>
      </c>
      <c r="F227" s="69"/>
      <c r="G227" s="71"/>
      <c r="H227" s="70"/>
    </row>
    <row r="228" spans="1:8" s="1" customFormat="1" ht="36.75" customHeight="1">
      <c r="A228" s="44" t="s">
        <v>8</v>
      </c>
      <c r="B228" s="38" t="s">
        <v>341</v>
      </c>
      <c r="C228" s="34" t="s">
        <v>445</v>
      </c>
      <c r="D228" s="69" t="s">
        <v>7</v>
      </c>
      <c r="E228" s="35">
        <f>E229</f>
        <v>4926.6</v>
      </c>
      <c r="F228" s="34"/>
      <c r="G228" s="72"/>
      <c r="H228" s="70"/>
    </row>
    <row r="229" spans="1:8" s="1" customFormat="1" ht="19.5" customHeight="1">
      <c r="A229" s="36" t="s">
        <v>6</v>
      </c>
      <c r="B229" s="38" t="s">
        <v>341</v>
      </c>
      <c r="C229" s="34" t="s">
        <v>445</v>
      </c>
      <c r="D229" s="69" t="s">
        <v>5</v>
      </c>
      <c r="E229" s="35">
        <f>4926.6</f>
        <v>4926.6</v>
      </c>
      <c r="F229" s="34"/>
      <c r="G229" s="72"/>
      <c r="H229" s="70"/>
    </row>
    <row r="230" spans="1:8" s="1" customFormat="1" ht="19.5" customHeight="1">
      <c r="A230" s="36" t="s">
        <v>448</v>
      </c>
      <c r="B230" s="38" t="s">
        <v>341</v>
      </c>
      <c r="C230" s="34" t="s">
        <v>449</v>
      </c>
      <c r="D230" s="69"/>
      <c r="E230" s="35">
        <f>E231</f>
        <v>43000</v>
      </c>
      <c r="F230" s="34"/>
      <c r="G230" s="72"/>
      <c r="H230" s="70"/>
    </row>
    <row r="231" spans="1:8" s="1" customFormat="1" ht="24" customHeight="1">
      <c r="A231" s="42" t="s">
        <v>373</v>
      </c>
      <c r="B231" s="38" t="s">
        <v>341</v>
      </c>
      <c r="C231" s="34" t="s">
        <v>449</v>
      </c>
      <c r="D231" s="69" t="s">
        <v>372</v>
      </c>
      <c r="E231" s="35">
        <f>E232</f>
        <v>43000</v>
      </c>
      <c r="F231" s="34"/>
      <c r="G231" s="72"/>
      <c r="H231" s="70"/>
    </row>
    <row r="232" spans="1:8" s="1" customFormat="1" ht="30.75" customHeight="1">
      <c r="A232" s="42" t="s">
        <v>375</v>
      </c>
      <c r="B232" s="38" t="s">
        <v>341</v>
      </c>
      <c r="C232" s="34" t="s">
        <v>449</v>
      </c>
      <c r="D232" s="69" t="s">
        <v>374</v>
      </c>
      <c r="E232" s="35">
        <v>43000</v>
      </c>
      <c r="F232" s="34"/>
      <c r="G232" s="72"/>
      <c r="H232" s="70"/>
    </row>
    <row r="233" spans="1:8" s="6" customFormat="1" ht="20.25" customHeight="1">
      <c r="A233" s="24" t="s">
        <v>289</v>
      </c>
      <c r="B233" s="22" t="s">
        <v>283</v>
      </c>
      <c r="C233" s="22"/>
      <c r="D233" s="22"/>
      <c r="E233" s="23">
        <f>E254+E234+E245</f>
        <v>49572</v>
      </c>
      <c r="F233" s="23">
        <f>F254</f>
        <v>13505</v>
      </c>
      <c r="H233" s="9"/>
    </row>
    <row r="234" spans="1:6" s="6" customFormat="1" ht="16.5" customHeight="1">
      <c r="A234" s="43" t="s">
        <v>356</v>
      </c>
      <c r="B234" s="45" t="s">
        <v>357</v>
      </c>
      <c r="C234" s="45"/>
      <c r="D234" s="45"/>
      <c r="E234" s="17">
        <f>E242+E235+E239</f>
        <v>23297</v>
      </c>
      <c r="F234" s="17"/>
    </row>
    <row r="235" spans="1:6" s="6" customFormat="1" ht="46.5" customHeight="1">
      <c r="A235" s="36" t="s">
        <v>166</v>
      </c>
      <c r="B235" s="34" t="s">
        <v>357</v>
      </c>
      <c r="C235" s="34" t="s">
        <v>387</v>
      </c>
      <c r="D235" s="34"/>
      <c r="E235" s="35">
        <f>E236</f>
        <v>4097</v>
      </c>
      <c r="F235" s="17"/>
    </row>
    <row r="236" spans="1:6" s="6" customFormat="1" ht="60.75" customHeight="1">
      <c r="A236" s="36" t="s">
        <v>439</v>
      </c>
      <c r="B236" s="34" t="s">
        <v>357</v>
      </c>
      <c r="C236" s="34" t="s">
        <v>388</v>
      </c>
      <c r="D236" s="34"/>
      <c r="E236" s="35">
        <f>E237</f>
        <v>4097</v>
      </c>
      <c r="F236" s="17"/>
    </row>
    <row r="237" spans="1:6" s="6" customFormat="1" ht="21.75" customHeight="1">
      <c r="A237" s="42" t="s">
        <v>373</v>
      </c>
      <c r="B237" s="34" t="s">
        <v>357</v>
      </c>
      <c r="C237" s="34" t="s">
        <v>388</v>
      </c>
      <c r="D237" s="34" t="s">
        <v>372</v>
      </c>
      <c r="E237" s="35">
        <f>E238</f>
        <v>4097</v>
      </c>
      <c r="F237" s="17"/>
    </row>
    <row r="238" spans="1:6" s="6" customFormat="1" ht="30" customHeight="1">
      <c r="A238" s="42" t="s">
        <v>375</v>
      </c>
      <c r="B238" s="34" t="s">
        <v>357</v>
      </c>
      <c r="C238" s="34" t="s">
        <v>388</v>
      </c>
      <c r="D238" s="34" t="s">
        <v>374</v>
      </c>
      <c r="E238" s="35">
        <f>4097</f>
        <v>4097</v>
      </c>
      <c r="F238" s="17"/>
    </row>
    <row r="239" spans="1:6" s="6" customFormat="1" ht="25.5" customHeight="1">
      <c r="A239" s="42" t="s">
        <v>422</v>
      </c>
      <c r="B239" s="34" t="s">
        <v>357</v>
      </c>
      <c r="C239" s="34" t="s">
        <v>420</v>
      </c>
      <c r="D239" s="34"/>
      <c r="E239" s="35">
        <f>E240</f>
        <v>16000</v>
      </c>
      <c r="F239" s="17"/>
    </row>
    <row r="240" spans="1:6" s="6" customFormat="1" ht="22.5" customHeight="1">
      <c r="A240" s="42" t="s">
        <v>377</v>
      </c>
      <c r="B240" s="34" t="s">
        <v>357</v>
      </c>
      <c r="C240" s="34" t="s">
        <v>420</v>
      </c>
      <c r="D240" s="34" t="s">
        <v>376</v>
      </c>
      <c r="E240" s="35">
        <f>E241</f>
        <v>16000</v>
      </c>
      <c r="F240" s="17"/>
    </row>
    <row r="241" spans="1:6" s="6" customFormat="1" ht="46.5" customHeight="1">
      <c r="A241" s="42" t="s">
        <v>434</v>
      </c>
      <c r="B241" s="34" t="s">
        <v>357</v>
      </c>
      <c r="C241" s="34" t="s">
        <v>420</v>
      </c>
      <c r="D241" s="34" t="s">
        <v>421</v>
      </c>
      <c r="E241" s="35">
        <f>16000</f>
        <v>16000</v>
      </c>
      <c r="F241" s="17"/>
    </row>
    <row r="242" spans="1:6" s="6" customFormat="1" ht="53.25" customHeight="1">
      <c r="A242" s="36" t="s">
        <v>162</v>
      </c>
      <c r="B242" s="34" t="s">
        <v>357</v>
      </c>
      <c r="C242" s="38" t="s">
        <v>389</v>
      </c>
      <c r="D242" s="34"/>
      <c r="E242" s="35">
        <f>E243</f>
        <v>3200</v>
      </c>
      <c r="F242" s="17"/>
    </row>
    <row r="243" spans="1:6" s="6" customFormat="1" ht="18.75" customHeight="1">
      <c r="A243" s="42" t="s">
        <v>373</v>
      </c>
      <c r="B243" s="34" t="s">
        <v>357</v>
      </c>
      <c r="C243" s="38" t="s">
        <v>390</v>
      </c>
      <c r="D243" s="34" t="s">
        <v>372</v>
      </c>
      <c r="E243" s="35">
        <f>E244</f>
        <v>3200</v>
      </c>
      <c r="F243" s="17"/>
    </row>
    <row r="244" spans="1:6" s="6" customFormat="1" ht="33.75" customHeight="1">
      <c r="A244" s="42" t="s">
        <v>375</v>
      </c>
      <c r="B244" s="34" t="s">
        <v>357</v>
      </c>
      <c r="C244" s="38" t="s">
        <v>390</v>
      </c>
      <c r="D244" s="34" t="s">
        <v>374</v>
      </c>
      <c r="E244" s="35">
        <f>3200</f>
        <v>3200</v>
      </c>
      <c r="F244" s="17"/>
    </row>
    <row r="245" spans="1:6" s="6" customFormat="1" ht="20.25" customHeight="1">
      <c r="A245" s="78" t="s">
        <v>175</v>
      </c>
      <c r="B245" s="45" t="s">
        <v>174</v>
      </c>
      <c r="C245" s="45"/>
      <c r="D245" s="45"/>
      <c r="E245" s="17">
        <f>E250+E246</f>
        <v>12770</v>
      </c>
      <c r="F245" s="17"/>
    </row>
    <row r="246" spans="1:6" s="6" customFormat="1" ht="51" customHeight="1">
      <c r="A246" s="36" t="s">
        <v>166</v>
      </c>
      <c r="B246" s="34" t="s">
        <v>174</v>
      </c>
      <c r="C246" s="34" t="s">
        <v>387</v>
      </c>
      <c r="D246" s="34"/>
      <c r="E246" s="35">
        <f>E247</f>
        <v>2170</v>
      </c>
      <c r="F246" s="17"/>
    </row>
    <row r="247" spans="1:6" s="6" customFormat="1" ht="26.25" customHeight="1">
      <c r="A247" s="36" t="s">
        <v>425</v>
      </c>
      <c r="B247" s="34" t="s">
        <v>174</v>
      </c>
      <c r="C247" s="34" t="s">
        <v>388</v>
      </c>
      <c r="D247" s="34"/>
      <c r="E247" s="35">
        <f>E248</f>
        <v>2170</v>
      </c>
      <c r="F247" s="17"/>
    </row>
    <row r="248" spans="1:6" s="6" customFormat="1" ht="20.25" customHeight="1">
      <c r="A248" s="42" t="s">
        <v>373</v>
      </c>
      <c r="B248" s="34" t="s">
        <v>174</v>
      </c>
      <c r="C248" s="34" t="s">
        <v>388</v>
      </c>
      <c r="D248" s="34" t="s">
        <v>372</v>
      </c>
      <c r="E248" s="35">
        <f>E249</f>
        <v>2170</v>
      </c>
      <c r="F248" s="17"/>
    </row>
    <row r="249" spans="1:6" s="6" customFormat="1" ht="34.5" customHeight="1">
      <c r="A249" s="42" t="s">
        <v>375</v>
      </c>
      <c r="B249" s="34" t="s">
        <v>174</v>
      </c>
      <c r="C249" s="34" t="s">
        <v>388</v>
      </c>
      <c r="D249" s="34" t="s">
        <v>374</v>
      </c>
      <c r="E249" s="35">
        <f>2170</f>
        <v>2170</v>
      </c>
      <c r="F249" s="17"/>
    </row>
    <row r="250" spans="1:6" s="6" customFormat="1" ht="61.5" customHeight="1">
      <c r="A250" s="36" t="s">
        <v>176</v>
      </c>
      <c r="B250" s="34" t="s">
        <v>174</v>
      </c>
      <c r="C250" s="38" t="s">
        <v>391</v>
      </c>
      <c r="D250" s="34"/>
      <c r="E250" s="35">
        <f>E252</f>
        <v>10600</v>
      </c>
      <c r="F250" s="17"/>
    </row>
    <row r="251" spans="1:6" s="6" customFormat="1" ht="17.25" customHeight="1">
      <c r="A251" s="36" t="s">
        <v>450</v>
      </c>
      <c r="B251" s="34" t="s">
        <v>174</v>
      </c>
      <c r="C251" s="38" t="s">
        <v>392</v>
      </c>
      <c r="D251" s="34"/>
      <c r="E251" s="35">
        <f>E252</f>
        <v>10600</v>
      </c>
      <c r="F251" s="17"/>
    </row>
    <row r="252" spans="1:6" s="6" customFormat="1" ht="20.25" customHeight="1">
      <c r="A252" s="42" t="s">
        <v>373</v>
      </c>
      <c r="B252" s="34" t="s">
        <v>174</v>
      </c>
      <c r="C252" s="38" t="s">
        <v>392</v>
      </c>
      <c r="D252" s="34" t="s">
        <v>372</v>
      </c>
      <c r="E252" s="35">
        <f>E253</f>
        <v>10600</v>
      </c>
      <c r="F252" s="17"/>
    </row>
    <row r="253" spans="1:6" s="6" customFormat="1" ht="33" customHeight="1">
      <c r="A253" s="42" t="s">
        <v>375</v>
      </c>
      <c r="B253" s="34" t="s">
        <v>174</v>
      </c>
      <c r="C253" s="38" t="s">
        <v>392</v>
      </c>
      <c r="D253" s="34" t="s">
        <v>374</v>
      </c>
      <c r="E253" s="35">
        <f>10600</f>
        <v>10600</v>
      </c>
      <c r="F253" s="17"/>
    </row>
    <row r="254" spans="1:6" s="1" customFormat="1" ht="28.5" customHeight="1">
      <c r="A254" s="43" t="s">
        <v>310</v>
      </c>
      <c r="B254" s="45" t="s">
        <v>342</v>
      </c>
      <c r="C254" s="45"/>
      <c r="D254" s="45"/>
      <c r="E254" s="17">
        <f>E255</f>
        <v>13505</v>
      </c>
      <c r="F254" s="17">
        <f>F255</f>
        <v>13505</v>
      </c>
    </row>
    <row r="255" spans="1:6" s="1" customFormat="1" ht="58.5" customHeight="1">
      <c r="A255" s="42" t="s">
        <v>123</v>
      </c>
      <c r="B255" s="34" t="s">
        <v>342</v>
      </c>
      <c r="C255" s="34" t="s">
        <v>387</v>
      </c>
      <c r="D255" s="34"/>
      <c r="E255" s="35">
        <f>E256</f>
        <v>13505</v>
      </c>
      <c r="F255" s="35">
        <f>F256</f>
        <v>13505</v>
      </c>
    </row>
    <row r="256" spans="1:6" s="1" customFormat="1" ht="45.75" customHeight="1">
      <c r="A256" s="42" t="s">
        <v>124</v>
      </c>
      <c r="B256" s="34" t="s">
        <v>342</v>
      </c>
      <c r="C256" s="34" t="s">
        <v>393</v>
      </c>
      <c r="D256" s="34"/>
      <c r="E256" s="35">
        <f>E257+E259+E261</f>
        <v>13505</v>
      </c>
      <c r="F256" s="35">
        <f>F257+F259+F261</f>
        <v>13505</v>
      </c>
    </row>
    <row r="257" spans="1:6" s="1" customFormat="1" ht="61.5" customHeight="1">
      <c r="A257" s="36" t="s">
        <v>0</v>
      </c>
      <c r="B257" s="34" t="s">
        <v>342</v>
      </c>
      <c r="C257" s="34" t="s">
        <v>393</v>
      </c>
      <c r="D257" s="34" t="s">
        <v>378</v>
      </c>
      <c r="E257" s="35">
        <f>E258</f>
        <v>12462.2</v>
      </c>
      <c r="F257" s="35">
        <f>F258</f>
        <v>12462.2</v>
      </c>
    </row>
    <row r="258" spans="1:6" s="1" customFormat="1" ht="22.5" customHeight="1">
      <c r="A258" s="36" t="s">
        <v>2</v>
      </c>
      <c r="B258" s="34" t="s">
        <v>342</v>
      </c>
      <c r="C258" s="34" t="s">
        <v>393</v>
      </c>
      <c r="D258" s="34" t="s">
        <v>1</v>
      </c>
      <c r="E258" s="35">
        <f>12462.2</f>
        <v>12462.2</v>
      </c>
      <c r="F258" s="35">
        <f>E258</f>
        <v>12462.2</v>
      </c>
    </row>
    <row r="259" spans="1:6" s="1" customFormat="1" ht="20.25" customHeight="1">
      <c r="A259" s="42" t="s">
        <v>373</v>
      </c>
      <c r="B259" s="34" t="s">
        <v>342</v>
      </c>
      <c r="C259" s="34" t="s">
        <v>393</v>
      </c>
      <c r="D259" s="34" t="s">
        <v>372</v>
      </c>
      <c r="E259" s="35">
        <f>E260</f>
        <v>1034.8</v>
      </c>
      <c r="F259" s="35">
        <f>F260</f>
        <v>1034.8</v>
      </c>
    </row>
    <row r="260" spans="1:6" s="1" customFormat="1" ht="30.75" customHeight="1">
      <c r="A260" s="42" t="s">
        <v>375</v>
      </c>
      <c r="B260" s="34" t="s">
        <v>342</v>
      </c>
      <c r="C260" s="34" t="s">
        <v>393</v>
      </c>
      <c r="D260" s="34" t="s">
        <v>374</v>
      </c>
      <c r="E260" s="35">
        <v>1034.8</v>
      </c>
      <c r="F260" s="35">
        <f>E260</f>
        <v>1034.8</v>
      </c>
    </row>
    <row r="261" spans="1:6" s="1" customFormat="1" ht="20.25" customHeight="1">
      <c r="A261" s="42" t="s">
        <v>377</v>
      </c>
      <c r="B261" s="34" t="s">
        <v>342</v>
      </c>
      <c r="C261" s="34" t="s">
        <v>393</v>
      </c>
      <c r="D261" s="34" t="s">
        <v>376</v>
      </c>
      <c r="E261" s="35">
        <f>E262</f>
        <v>8</v>
      </c>
      <c r="F261" s="35">
        <f>F262</f>
        <v>8</v>
      </c>
    </row>
    <row r="262" spans="1:6" s="1" customFormat="1" ht="19.5" customHeight="1">
      <c r="A262" s="42" t="s">
        <v>4</v>
      </c>
      <c r="B262" s="34" t="s">
        <v>342</v>
      </c>
      <c r="C262" s="34" t="s">
        <v>393</v>
      </c>
      <c r="D262" s="34" t="s">
        <v>3</v>
      </c>
      <c r="E262" s="35">
        <v>8</v>
      </c>
      <c r="F262" s="35">
        <f>E262</f>
        <v>8</v>
      </c>
    </row>
    <row r="263" spans="1:6" s="1" customFormat="1" ht="27.75" customHeight="1">
      <c r="A263" s="24" t="s">
        <v>311</v>
      </c>
      <c r="B263" s="22" t="s">
        <v>284</v>
      </c>
      <c r="C263" s="22"/>
      <c r="D263" s="22"/>
      <c r="E263" s="23">
        <f>E264</f>
        <v>1300</v>
      </c>
      <c r="F263" s="23">
        <f>F264</f>
        <v>0</v>
      </c>
    </row>
    <row r="264" spans="1:6" s="1" customFormat="1" ht="28.5" customHeight="1">
      <c r="A264" s="46" t="s">
        <v>331</v>
      </c>
      <c r="B264" s="45" t="s">
        <v>343</v>
      </c>
      <c r="C264" s="45"/>
      <c r="D264" s="45"/>
      <c r="E264" s="17">
        <f>E265</f>
        <v>1300</v>
      </c>
      <c r="F264" s="17"/>
    </row>
    <row r="265" spans="1:6" s="1" customFormat="1" ht="51" customHeight="1">
      <c r="A265" s="49" t="s">
        <v>216</v>
      </c>
      <c r="B265" s="34" t="s">
        <v>343</v>
      </c>
      <c r="C265" s="38" t="s">
        <v>394</v>
      </c>
      <c r="D265" s="34"/>
      <c r="E265" s="35">
        <f>E266</f>
        <v>1300</v>
      </c>
      <c r="F265" s="35"/>
    </row>
    <row r="266" spans="1:6" s="1" customFormat="1" ht="21" customHeight="1">
      <c r="A266" s="42" t="s">
        <v>373</v>
      </c>
      <c r="B266" s="34" t="s">
        <v>343</v>
      </c>
      <c r="C266" s="38" t="s">
        <v>395</v>
      </c>
      <c r="D266" s="34" t="s">
        <v>372</v>
      </c>
      <c r="E266" s="35">
        <f>E267</f>
        <v>1300</v>
      </c>
      <c r="F266" s="35"/>
    </row>
    <row r="267" spans="1:6" s="1" customFormat="1" ht="32.25" customHeight="1">
      <c r="A267" s="42" t="s">
        <v>375</v>
      </c>
      <c r="B267" s="34" t="s">
        <v>343</v>
      </c>
      <c r="C267" s="38" t="s">
        <v>395</v>
      </c>
      <c r="D267" s="34" t="s">
        <v>374</v>
      </c>
      <c r="E267" s="35">
        <f>1300</f>
        <v>1300</v>
      </c>
      <c r="F267" s="35"/>
    </row>
    <row r="268" spans="1:8" s="1" customFormat="1" ht="22.5" customHeight="1">
      <c r="A268" s="24" t="s">
        <v>290</v>
      </c>
      <c r="B268" s="22" t="s">
        <v>285</v>
      </c>
      <c r="C268" s="22"/>
      <c r="D268" s="22"/>
      <c r="E268" s="23">
        <f>E269+E295+E388+E401+E384</f>
        <v>3816399.3</v>
      </c>
      <c r="F268" s="23">
        <f>F269+F295+F388+F401+F384</f>
        <v>2485349</v>
      </c>
      <c r="H268" s="8"/>
    </row>
    <row r="269" spans="1:8" s="1" customFormat="1" ht="20.25" customHeight="1">
      <c r="A269" s="43" t="s">
        <v>291</v>
      </c>
      <c r="B269" s="47" t="s">
        <v>286</v>
      </c>
      <c r="C269" s="47"/>
      <c r="D269" s="47"/>
      <c r="E269" s="16">
        <f>E270</f>
        <v>1384597</v>
      </c>
      <c r="F269" s="16">
        <f>F270</f>
        <v>921702</v>
      </c>
      <c r="H269" s="8"/>
    </row>
    <row r="270" spans="1:6" s="1" customFormat="1" ht="54.75" customHeight="1">
      <c r="A270" s="49" t="s">
        <v>217</v>
      </c>
      <c r="B270" s="33" t="s">
        <v>286</v>
      </c>
      <c r="C270" s="34" t="s">
        <v>329</v>
      </c>
      <c r="D270" s="33"/>
      <c r="E270" s="48">
        <f>E271</f>
        <v>1384597</v>
      </c>
      <c r="F270" s="48">
        <f>F271</f>
        <v>921702</v>
      </c>
    </row>
    <row r="271" spans="1:6" s="1" customFormat="1" ht="20.25" customHeight="1">
      <c r="A271" s="44" t="s">
        <v>150</v>
      </c>
      <c r="B271" s="33" t="s">
        <v>286</v>
      </c>
      <c r="C271" s="34" t="s">
        <v>330</v>
      </c>
      <c r="D271" s="33"/>
      <c r="E271" s="48">
        <f>E272+E275</f>
        <v>1384597</v>
      </c>
      <c r="F271" s="48">
        <f>F272+F275</f>
        <v>921702</v>
      </c>
    </row>
    <row r="272" spans="1:6" s="1" customFormat="1" ht="122.25" customHeight="1">
      <c r="A272" s="36" t="s">
        <v>119</v>
      </c>
      <c r="B272" s="33" t="s">
        <v>286</v>
      </c>
      <c r="C272" s="34" t="s">
        <v>165</v>
      </c>
      <c r="D272" s="33"/>
      <c r="E272" s="37">
        <f>E274</f>
        <v>921702</v>
      </c>
      <c r="F272" s="37">
        <f>F274</f>
        <v>921702</v>
      </c>
    </row>
    <row r="273" spans="1:6" s="1" customFormat="1" ht="33" customHeight="1">
      <c r="A273" s="44" t="s">
        <v>8</v>
      </c>
      <c r="B273" s="33" t="s">
        <v>286</v>
      </c>
      <c r="C273" s="34" t="s">
        <v>165</v>
      </c>
      <c r="D273" s="33" t="s">
        <v>7</v>
      </c>
      <c r="E273" s="37">
        <f>E274</f>
        <v>921702</v>
      </c>
      <c r="F273" s="37">
        <f>F274</f>
        <v>921702</v>
      </c>
    </row>
    <row r="274" spans="1:6" s="1" customFormat="1" ht="22.5" customHeight="1">
      <c r="A274" s="36" t="s">
        <v>6</v>
      </c>
      <c r="B274" s="33" t="s">
        <v>286</v>
      </c>
      <c r="C274" s="34" t="s">
        <v>165</v>
      </c>
      <c r="D274" s="33" t="s">
        <v>5</v>
      </c>
      <c r="E274" s="37">
        <f>921702</f>
        <v>921702</v>
      </c>
      <c r="F274" s="37">
        <f>E274</f>
        <v>921702</v>
      </c>
    </row>
    <row r="275" spans="1:6" s="1" customFormat="1" ht="42" customHeight="1">
      <c r="A275" s="49" t="s">
        <v>217</v>
      </c>
      <c r="B275" s="33" t="s">
        <v>286</v>
      </c>
      <c r="C275" s="34" t="s">
        <v>329</v>
      </c>
      <c r="D275" s="33"/>
      <c r="E275" s="37">
        <f>E276</f>
        <v>462895</v>
      </c>
      <c r="F275" s="37"/>
    </row>
    <row r="276" spans="1:6" s="1" customFormat="1" ht="21" customHeight="1">
      <c r="A276" s="44" t="s">
        <v>150</v>
      </c>
      <c r="B276" s="33" t="s">
        <v>286</v>
      </c>
      <c r="C276" s="34" t="s">
        <v>330</v>
      </c>
      <c r="D276" s="33"/>
      <c r="E276" s="37">
        <f>E280+E286+E292+E283+E289+E277</f>
        <v>462895</v>
      </c>
      <c r="F276" s="37"/>
    </row>
    <row r="277" spans="1:6" s="1" customFormat="1" ht="32.25" customHeight="1">
      <c r="A277" s="44" t="s">
        <v>102</v>
      </c>
      <c r="B277" s="33" t="s">
        <v>286</v>
      </c>
      <c r="C277" s="34" t="s">
        <v>408</v>
      </c>
      <c r="D277" s="33"/>
      <c r="E277" s="35">
        <f>E278</f>
        <v>2100</v>
      </c>
      <c r="F277" s="37"/>
    </row>
    <row r="278" spans="1:6" s="1" customFormat="1" ht="28.5" customHeight="1">
      <c r="A278" s="44" t="s">
        <v>8</v>
      </c>
      <c r="B278" s="33" t="s">
        <v>286</v>
      </c>
      <c r="C278" s="34" t="s">
        <v>408</v>
      </c>
      <c r="D278" s="33" t="s">
        <v>7</v>
      </c>
      <c r="E278" s="37">
        <f>E279</f>
        <v>2100</v>
      </c>
      <c r="F278" s="37"/>
    </row>
    <row r="279" spans="1:6" s="1" customFormat="1" ht="21" customHeight="1">
      <c r="A279" s="36" t="s">
        <v>6</v>
      </c>
      <c r="B279" s="33" t="s">
        <v>286</v>
      </c>
      <c r="C279" s="34" t="s">
        <v>408</v>
      </c>
      <c r="D279" s="33" t="s">
        <v>5</v>
      </c>
      <c r="E279" s="37">
        <f>2100</f>
        <v>2100</v>
      </c>
      <c r="F279" s="37"/>
    </row>
    <row r="280" spans="1:6" s="1" customFormat="1" ht="33.75" customHeight="1">
      <c r="A280" s="36" t="s">
        <v>309</v>
      </c>
      <c r="B280" s="33" t="s">
        <v>286</v>
      </c>
      <c r="C280" s="34" t="s">
        <v>24</v>
      </c>
      <c r="D280" s="33"/>
      <c r="E280" s="37">
        <f>E281</f>
        <v>359280.4</v>
      </c>
      <c r="F280" s="37"/>
    </row>
    <row r="281" spans="1:6" s="1" customFormat="1" ht="33.75" customHeight="1">
      <c r="A281" s="44" t="s">
        <v>8</v>
      </c>
      <c r="B281" s="33" t="s">
        <v>286</v>
      </c>
      <c r="C281" s="34" t="s">
        <v>24</v>
      </c>
      <c r="D281" s="33" t="s">
        <v>7</v>
      </c>
      <c r="E281" s="37">
        <f>E282</f>
        <v>359280.4</v>
      </c>
      <c r="F281" s="37"/>
    </row>
    <row r="282" spans="1:6" s="1" customFormat="1" ht="20.25" customHeight="1">
      <c r="A282" s="36" t="s">
        <v>6</v>
      </c>
      <c r="B282" s="33" t="s">
        <v>286</v>
      </c>
      <c r="C282" s="34" t="s">
        <v>24</v>
      </c>
      <c r="D282" s="33" t="s">
        <v>5</v>
      </c>
      <c r="E282" s="37">
        <f>359280.4</f>
        <v>359280.4</v>
      </c>
      <c r="F282" s="37"/>
    </row>
    <row r="283" spans="1:6" s="1" customFormat="1" ht="20.25" customHeight="1">
      <c r="A283" s="36" t="s">
        <v>98</v>
      </c>
      <c r="B283" s="33" t="s">
        <v>286</v>
      </c>
      <c r="C283" s="34" t="s">
        <v>25</v>
      </c>
      <c r="D283" s="33"/>
      <c r="E283" s="37">
        <f>E284</f>
        <v>875.8</v>
      </c>
      <c r="F283" s="37"/>
    </row>
    <row r="284" spans="1:6" s="1" customFormat="1" ht="29.25" customHeight="1">
      <c r="A284" s="44" t="s">
        <v>8</v>
      </c>
      <c r="B284" s="33" t="s">
        <v>286</v>
      </c>
      <c r="C284" s="34" t="s">
        <v>25</v>
      </c>
      <c r="D284" s="33" t="s">
        <v>7</v>
      </c>
      <c r="E284" s="37">
        <f>E285</f>
        <v>875.8</v>
      </c>
      <c r="F284" s="37"/>
    </row>
    <row r="285" spans="1:6" s="1" customFormat="1" ht="20.25" customHeight="1">
      <c r="A285" s="36" t="s">
        <v>6</v>
      </c>
      <c r="B285" s="33" t="s">
        <v>286</v>
      </c>
      <c r="C285" s="34" t="s">
        <v>25</v>
      </c>
      <c r="D285" s="33" t="s">
        <v>5</v>
      </c>
      <c r="E285" s="37">
        <f>200+500+175.8</f>
        <v>875.8</v>
      </c>
      <c r="F285" s="37"/>
    </row>
    <row r="286" spans="1:6" s="1" customFormat="1" ht="19.5" customHeight="1">
      <c r="A286" s="36" t="s">
        <v>94</v>
      </c>
      <c r="B286" s="33" t="s">
        <v>286</v>
      </c>
      <c r="C286" s="34" t="s">
        <v>26</v>
      </c>
      <c r="D286" s="33"/>
      <c r="E286" s="37">
        <f>E287</f>
        <v>99470.8</v>
      </c>
      <c r="F286" s="37"/>
    </row>
    <row r="287" spans="1:6" s="1" customFormat="1" ht="33.75" customHeight="1">
      <c r="A287" s="44" t="s">
        <v>8</v>
      </c>
      <c r="B287" s="33" t="s">
        <v>286</v>
      </c>
      <c r="C287" s="34" t="s">
        <v>26</v>
      </c>
      <c r="D287" s="33" t="s">
        <v>7</v>
      </c>
      <c r="E287" s="37">
        <f>E288</f>
        <v>99470.8</v>
      </c>
      <c r="F287" s="37"/>
    </row>
    <row r="288" spans="1:6" s="1" customFormat="1" ht="21.75" customHeight="1">
      <c r="A288" s="36" t="s">
        <v>6</v>
      </c>
      <c r="B288" s="33" t="s">
        <v>286</v>
      </c>
      <c r="C288" s="34" t="s">
        <v>26</v>
      </c>
      <c r="D288" s="33" t="s">
        <v>5</v>
      </c>
      <c r="E288" s="37">
        <f>101470.8+3000-5000</f>
        <v>99470.8</v>
      </c>
      <c r="F288" s="37"/>
    </row>
    <row r="289" spans="1:6" s="1" customFormat="1" ht="32.25" customHeight="1">
      <c r="A289" s="36" t="s">
        <v>108</v>
      </c>
      <c r="B289" s="33" t="s">
        <v>286</v>
      </c>
      <c r="C289" s="34" t="s">
        <v>409</v>
      </c>
      <c r="D289" s="33"/>
      <c r="E289" s="37">
        <f>E290</f>
        <v>168</v>
      </c>
      <c r="F289" s="37"/>
    </row>
    <row r="290" spans="1:6" s="1" customFormat="1" ht="28.5" customHeight="1">
      <c r="A290" s="44" t="s">
        <v>8</v>
      </c>
      <c r="B290" s="33" t="s">
        <v>286</v>
      </c>
      <c r="C290" s="34" t="s">
        <v>409</v>
      </c>
      <c r="D290" s="33" t="s">
        <v>7</v>
      </c>
      <c r="E290" s="37">
        <f>E291</f>
        <v>168</v>
      </c>
      <c r="F290" s="37"/>
    </row>
    <row r="291" spans="1:6" s="1" customFormat="1" ht="21.75" customHeight="1">
      <c r="A291" s="36" t="s">
        <v>6</v>
      </c>
      <c r="B291" s="33" t="s">
        <v>286</v>
      </c>
      <c r="C291" s="34" t="s">
        <v>409</v>
      </c>
      <c r="D291" s="33" t="s">
        <v>5</v>
      </c>
      <c r="E291" s="37">
        <f>168</f>
        <v>168</v>
      </c>
      <c r="F291" s="37"/>
    </row>
    <row r="292" spans="1:6" s="1" customFormat="1" ht="33.75" customHeight="1">
      <c r="A292" s="44" t="s">
        <v>99</v>
      </c>
      <c r="B292" s="33" t="s">
        <v>286</v>
      </c>
      <c r="C292" s="34" t="s">
        <v>27</v>
      </c>
      <c r="D292" s="33"/>
      <c r="E292" s="37">
        <f>E293</f>
        <v>1000</v>
      </c>
      <c r="F292" s="37"/>
    </row>
    <row r="293" spans="1:6" s="1" customFormat="1" ht="33.75" customHeight="1">
      <c r="A293" s="44" t="s">
        <v>8</v>
      </c>
      <c r="B293" s="33" t="s">
        <v>286</v>
      </c>
      <c r="C293" s="34" t="s">
        <v>27</v>
      </c>
      <c r="D293" s="33" t="s">
        <v>7</v>
      </c>
      <c r="E293" s="37">
        <f>E294</f>
        <v>1000</v>
      </c>
      <c r="F293" s="37"/>
    </row>
    <row r="294" spans="1:6" s="1" customFormat="1" ht="20.25" customHeight="1">
      <c r="A294" s="36" t="s">
        <v>6</v>
      </c>
      <c r="B294" s="33" t="s">
        <v>286</v>
      </c>
      <c r="C294" s="34" t="s">
        <v>27</v>
      </c>
      <c r="D294" s="33" t="s">
        <v>5</v>
      </c>
      <c r="E294" s="37">
        <v>1000</v>
      </c>
      <c r="F294" s="37"/>
    </row>
    <row r="295" spans="1:8" s="1" customFormat="1" ht="21" customHeight="1">
      <c r="A295" s="52" t="s">
        <v>292</v>
      </c>
      <c r="B295" s="45" t="s">
        <v>312</v>
      </c>
      <c r="C295" s="45"/>
      <c r="D295" s="45"/>
      <c r="E295" s="16">
        <f>E296+E381+E364+E377</f>
        <v>2338786</v>
      </c>
      <c r="F295" s="16">
        <f>F296+F381+F364+F377</f>
        <v>1558344</v>
      </c>
      <c r="H295" s="8"/>
    </row>
    <row r="296" spans="1:8" s="1" customFormat="1" ht="45" customHeight="1">
      <c r="A296" s="49" t="s">
        <v>213</v>
      </c>
      <c r="B296" s="33" t="s">
        <v>312</v>
      </c>
      <c r="C296" s="34" t="s">
        <v>329</v>
      </c>
      <c r="D296" s="33"/>
      <c r="E296" s="48">
        <f>E297+E354</f>
        <v>2044023.9</v>
      </c>
      <c r="F296" s="48">
        <f>F297+F354</f>
        <v>1533844</v>
      </c>
      <c r="H296" s="8"/>
    </row>
    <row r="297" spans="1:8" s="1" customFormat="1" ht="16.5" customHeight="1">
      <c r="A297" s="44" t="s">
        <v>100</v>
      </c>
      <c r="B297" s="33" t="s">
        <v>312</v>
      </c>
      <c r="C297" s="34" t="s">
        <v>201</v>
      </c>
      <c r="D297" s="33"/>
      <c r="E297" s="48">
        <f>E298+E321+E301+E304+E308+E311+E314+E317</f>
        <v>1913738.9</v>
      </c>
      <c r="F297" s="48">
        <f>F298+F321+F301+F304+F308+F311+F314+F317</f>
        <v>1533844</v>
      </c>
      <c r="H297" s="8"/>
    </row>
    <row r="298" spans="1:6" s="1" customFormat="1" ht="150.75" customHeight="1">
      <c r="A298" s="80" t="s">
        <v>136</v>
      </c>
      <c r="B298" s="33" t="s">
        <v>312</v>
      </c>
      <c r="C298" s="18" t="s">
        <v>31</v>
      </c>
      <c r="D298" s="34"/>
      <c r="E298" s="35">
        <f>E299</f>
        <v>1401914</v>
      </c>
      <c r="F298" s="35">
        <f>F299</f>
        <v>1401914</v>
      </c>
    </row>
    <row r="299" spans="1:6" s="1" customFormat="1" ht="32.25" customHeight="1">
      <c r="A299" s="44" t="s">
        <v>8</v>
      </c>
      <c r="B299" s="33" t="s">
        <v>312</v>
      </c>
      <c r="C299" s="34" t="s">
        <v>31</v>
      </c>
      <c r="D299" s="34" t="s">
        <v>7</v>
      </c>
      <c r="E299" s="35">
        <f>E300</f>
        <v>1401914</v>
      </c>
      <c r="F299" s="35">
        <f>F300</f>
        <v>1401914</v>
      </c>
    </row>
    <row r="300" spans="1:6" s="1" customFormat="1" ht="21" customHeight="1">
      <c r="A300" s="36" t="s">
        <v>6</v>
      </c>
      <c r="B300" s="33" t="s">
        <v>312</v>
      </c>
      <c r="C300" s="34" t="s">
        <v>31</v>
      </c>
      <c r="D300" s="34" t="s">
        <v>5</v>
      </c>
      <c r="E300" s="35">
        <f>1401914</f>
        <v>1401914</v>
      </c>
      <c r="F300" s="35">
        <f>E300</f>
        <v>1401914</v>
      </c>
    </row>
    <row r="301" spans="1:6" s="1" customFormat="1" ht="153.75" customHeight="1">
      <c r="A301" s="80" t="s">
        <v>120</v>
      </c>
      <c r="B301" s="33" t="s">
        <v>312</v>
      </c>
      <c r="C301" s="81" t="s">
        <v>30</v>
      </c>
      <c r="D301" s="38"/>
      <c r="E301" s="35">
        <f>E303</f>
        <v>39520</v>
      </c>
      <c r="F301" s="35">
        <f>F303</f>
        <v>39520</v>
      </c>
    </row>
    <row r="302" spans="1:6" s="1" customFormat="1" ht="29.25" customHeight="1">
      <c r="A302" s="44" t="s">
        <v>8</v>
      </c>
      <c r="B302" s="33" t="s">
        <v>312</v>
      </c>
      <c r="C302" s="38" t="s">
        <v>30</v>
      </c>
      <c r="D302" s="38" t="s">
        <v>7</v>
      </c>
      <c r="E302" s="35">
        <f>E303</f>
        <v>39520</v>
      </c>
      <c r="F302" s="35">
        <f>F303</f>
        <v>39520</v>
      </c>
    </row>
    <row r="303" spans="1:6" s="1" customFormat="1" ht="30" customHeight="1">
      <c r="A303" s="53" t="s">
        <v>235</v>
      </c>
      <c r="B303" s="33" t="s">
        <v>312</v>
      </c>
      <c r="C303" s="38" t="s">
        <v>30</v>
      </c>
      <c r="D303" s="38" t="s">
        <v>274</v>
      </c>
      <c r="E303" s="35">
        <f>39520</f>
        <v>39520</v>
      </c>
      <c r="F303" s="35">
        <f>E303</f>
        <v>39520</v>
      </c>
    </row>
    <row r="304" spans="1:6" s="1" customFormat="1" ht="78.75" customHeight="1">
      <c r="A304" s="40" t="s">
        <v>353</v>
      </c>
      <c r="B304" s="33" t="s">
        <v>312</v>
      </c>
      <c r="C304" s="18" t="s">
        <v>32</v>
      </c>
      <c r="D304" s="34"/>
      <c r="E304" s="35">
        <f>E305</f>
        <v>66342</v>
      </c>
      <c r="F304" s="35">
        <f>F305</f>
        <v>66342</v>
      </c>
    </row>
    <row r="305" spans="1:6" s="1" customFormat="1" ht="30" customHeight="1">
      <c r="A305" s="44" t="s">
        <v>8</v>
      </c>
      <c r="B305" s="33" t="s">
        <v>312</v>
      </c>
      <c r="C305" s="34" t="s">
        <v>32</v>
      </c>
      <c r="D305" s="34" t="s">
        <v>7</v>
      </c>
      <c r="E305" s="35">
        <f>E306+E307</f>
        <v>66342</v>
      </c>
      <c r="F305" s="35">
        <f>F306+F307</f>
        <v>66342</v>
      </c>
    </row>
    <row r="306" spans="1:6" s="1" customFormat="1" ht="21.75" customHeight="1">
      <c r="A306" s="36" t="s">
        <v>6</v>
      </c>
      <c r="B306" s="33" t="s">
        <v>312</v>
      </c>
      <c r="C306" s="34" t="s">
        <v>32</v>
      </c>
      <c r="D306" s="34" t="s">
        <v>5</v>
      </c>
      <c r="E306" s="35">
        <f>65637</f>
        <v>65637</v>
      </c>
      <c r="F306" s="35">
        <f>E306</f>
        <v>65637</v>
      </c>
    </row>
    <row r="307" spans="1:6" s="1" customFormat="1" ht="30" customHeight="1">
      <c r="A307" s="53" t="s">
        <v>235</v>
      </c>
      <c r="B307" s="33" t="s">
        <v>312</v>
      </c>
      <c r="C307" s="34" t="s">
        <v>32</v>
      </c>
      <c r="D307" s="34" t="s">
        <v>274</v>
      </c>
      <c r="E307" s="35">
        <f>705</f>
        <v>705</v>
      </c>
      <c r="F307" s="35">
        <f>E307</f>
        <v>705</v>
      </c>
    </row>
    <row r="308" spans="1:6" s="1" customFormat="1" ht="71.25" customHeight="1">
      <c r="A308" s="40" t="s">
        <v>126</v>
      </c>
      <c r="B308" s="33" t="s">
        <v>312</v>
      </c>
      <c r="C308" s="18" t="s">
        <v>33</v>
      </c>
      <c r="D308" s="34"/>
      <c r="E308" s="35">
        <f>E310</f>
        <v>961</v>
      </c>
      <c r="F308" s="35">
        <f>F310</f>
        <v>961</v>
      </c>
    </row>
    <row r="309" spans="1:6" s="1" customFormat="1" ht="27.75" customHeight="1">
      <c r="A309" s="44" t="s">
        <v>8</v>
      </c>
      <c r="B309" s="33" t="s">
        <v>312</v>
      </c>
      <c r="C309" s="34" t="s">
        <v>33</v>
      </c>
      <c r="D309" s="34" t="s">
        <v>7</v>
      </c>
      <c r="E309" s="35">
        <f>E310</f>
        <v>961</v>
      </c>
      <c r="F309" s="35">
        <f>F310</f>
        <v>961</v>
      </c>
    </row>
    <row r="310" spans="1:6" s="1" customFormat="1" ht="24" customHeight="1">
      <c r="A310" s="36" t="s">
        <v>6</v>
      </c>
      <c r="B310" s="33" t="s">
        <v>312</v>
      </c>
      <c r="C310" s="34" t="s">
        <v>33</v>
      </c>
      <c r="D310" s="34" t="s">
        <v>5</v>
      </c>
      <c r="E310" s="35">
        <f>961</f>
        <v>961</v>
      </c>
      <c r="F310" s="35">
        <f>E310</f>
        <v>961</v>
      </c>
    </row>
    <row r="311" spans="1:6" s="1" customFormat="1" ht="92.25" customHeight="1">
      <c r="A311" s="80" t="s">
        <v>135</v>
      </c>
      <c r="B311" s="50" t="s">
        <v>312</v>
      </c>
      <c r="C311" s="18" t="s">
        <v>34</v>
      </c>
      <c r="D311" s="38"/>
      <c r="E311" s="39">
        <f>E312</f>
        <v>10932</v>
      </c>
      <c r="F311" s="39">
        <f>F312</f>
        <v>10932</v>
      </c>
    </row>
    <row r="312" spans="1:6" s="1" customFormat="1" ht="30" customHeight="1">
      <c r="A312" s="44" t="s">
        <v>8</v>
      </c>
      <c r="B312" s="33" t="s">
        <v>312</v>
      </c>
      <c r="C312" s="34" t="s">
        <v>34</v>
      </c>
      <c r="D312" s="34" t="s">
        <v>7</v>
      </c>
      <c r="E312" s="35">
        <f>E313</f>
        <v>10932</v>
      </c>
      <c r="F312" s="35">
        <f>F313</f>
        <v>10932</v>
      </c>
    </row>
    <row r="313" spans="1:6" s="1" customFormat="1" ht="33" customHeight="1">
      <c r="A313" s="53" t="s">
        <v>235</v>
      </c>
      <c r="B313" s="33" t="s">
        <v>312</v>
      </c>
      <c r="C313" s="34" t="s">
        <v>34</v>
      </c>
      <c r="D313" s="34" t="s">
        <v>274</v>
      </c>
      <c r="E313" s="35">
        <f>10932</f>
        <v>10932</v>
      </c>
      <c r="F313" s="35">
        <f>E313</f>
        <v>10932</v>
      </c>
    </row>
    <row r="314" spans="1:6" s="1" customFormat="1" ht="61.5" customHeight="1">
      <c r="A314" s="40" t="s">
        <v>137</v>
      </c>
      <c r="B314" s="34" t="s">
        <v>312</v>
      </c>
      <c r="C314" s="18" t="s">
        <v>35</v>
      </c>
      <c r="D314" s="34"/>
      <c r="E314" s="35">
        <f>E315</f>
        <v>12499</v>
      </c>
      <c r="F314" s="35">
        <f>F315</f>
        <v>12499</v>
      </c>
    </row>
    <row r="315" spans="1:6" s="1" customFormat="1" ht="30" customHeight="1">
      <c r="A315" s="44" t="s">
        <v>8</v>
      </c>
      <c r="B315" s="34" t="s">
        <v>312</v>
      </c>
      <c r="C315" s="34" t="s">
        <v>35</v>
      </c>
      <c r="D315" s="34" t="s">
        <v>7</v>
      </c>
      <c r="E315" s="35">
        <f>E316</f>
        <v>12499</v>
      </c>
      <c r="F315" s="35">
        <f>F316</f>
        <v>12499</v>
      </c>
    </row>
    <row r="316" spans="1:6" s="1" customFormat="1" ht="19.5" customHeight="1">
      <c r="A316" s="36" t="s">
        <v>6</v>
      </c>
      <c r="B316" s="34" t="s">
        <v>312</v>
      </c>
      <c r="C316" s="34" t="s">
        <v>35</v>
      </c>
      <c r="D316" s="34" t="s">
        <v>5</v>
      </c>
      <c r="E316" s="35">
        <f>12499</f>
        <v>12499</v>
      </c>
      <c r="F316" s="35">
        <f>E316</f>
        <v>12499</v>
      </c>
    </row>
    <row r="317" spans="1:6" s="1" customFormat="1" ht="50.25" customHeight="1">
      <c r="A317" s="36" t="s">
        <v>225</v>
      </c>
      <c r="B317" s="34" t="s">
        <v>312</v>
      </c>
      <c r="C317" s="34" t="s">
        <v>36</v>
      </c>
      <c r="D317" s="34"/>
      <c r="E317" s="35">
        <f>E318</f>
        <v>1676</v>
      </c>
      <c r="F317" s="35">
        <f>F318</f>
        <v>1676</v>
      </c>
    </row>
    <row r="318" spans="1:6" s="1" customFormat="1" ht="32.25" customHeight="1">
      <c r="A318" s="44" t="s">
        <v>8</v>
      </c>
      <c r="B318" s="34" t="s">
        <v>312</v>
      </c>
      <c r="C318" s="34" t="s">
        <v>36</v>
      </c>
      <c r="D318" s="34" t="s">
        <v>7</v>
      </c>
      <c r="E318" s="35">
        <f>E319</f>
        <v>1676</v>
      </c>
      <c r="F318" s="35">
        <f>F319</f>
        <v>1676</v>
      </c>
    </row>
    <row r="319" spans="1:6" s="1" customFormat="1" ht="21" customHeight="1">
      <c r="A319" s="36" t="s">
        <v>6</v>
      </c>
      <c r="B319" s="34" t="s">
        <v>312</v>
      </c>
      <c r="C319" s="34" t="s">
        <v>36</v>
      </c>
      <c r="D319" s="34" t="s">
        <v>5</v>
      </c>
      <c r="E319" s="35">
        <f>1676</f>
        <v>1676</v>
      </c>
      <c r="F319" s="35">
        <f>E319</f>
        <v>1676</v>
      </c>
    </row>
    <row r="320" spans="1:11" s="2" customFormat="1" ht="24.75" customHeight="1">
      <c r="A320" s="44" t="s">
        <v>100</v>
      </c>
      <c r="B320" s="34" t="s">
        <v>312</v>
      </c>
      <c r="C320" s="34" t="s">
        <v>201</v>
      </c>
      <c r="D320" s="33"/>
      <c r="E320" s="35">
        <f>E321</f>
        <v>379894.9</v>
      </c>
      <c r="F320" s="35"/>
      <c r="G320" s="3"/>
      <c r="H320" s="3"/>
      <c r="I320" s="3"/>
      <c r="J320" s="3"/>
      <c r="K320" s="3"/>
    </row>
    <row r="321" spans="1:6" s="1" customFormat="1" ht="19.5" customHeight="1">
      <c r="A321" s="82" t="s">
        <v>292</v>
      </c>
      <c r="B321" s="38" t="s">
        <v>312</v>
      </c>
      <c r="C321" s="34" t="s">
        <v>201</v>
      </c>
      <c r="D321" s="38"/>
      <c r="E321" s="35">
        <f>E334+E337+E340+E343+E349+E346+E325+E328+E331+E322</f>
        <v>379894.9</v>
      </c>
      <c r="F321" s="35"/>
    </row>
    <row r="322" spans="1:6" s="1" customFormat="1" ht="48" customHeight="1">
      <c r="A322" s="42" t="s">
        <v>414</v>
      </c>
      <c r="B322" s="38" t="s">
        <v>312</v>
      </c>
      <c r="C322" s="34" t="s">
        <v>415</v>
      </c>
      <c r="D322" s="38"/>
      <c r="E322" s="35">
        <f>E323</f>
        <v>150</v>
      </c>
      <c r="F322" s="35"/>
    </row>
    <row r="323" spans="1:6" s="1" customFormat="1" ht="32.25" customHeight="1">
      <c r="A323" s="44" t="s">
        <v>8</v>
      </c>
      <c r="B323" s="38" t="s">
        <v>312</v>
      </c>
      <c r="C323" s="34" t="s">
        <v>415</v>
      </c>
      <c r="D323" s="38" t="s">
        <v>7</v>
      </c>
      <c r="E323" s="35">
        <f>E324</f>
        <v>150</v>
      </c>
      <c r="F323" s="35"/>
    </row>
    <row r="324" spans="1:6" s="1" customFormat="1" ht="24" customHeight="1">
      <c r="A324" s="36" t="s">
        <v>6</v>
      </c>
      <c r="B324" s="38" t="s">
        <v>312</v>
      </c>
      <c r="C324" s="34" t="s">
        <v>415</v>
      </c>
      <c r="D324" s="38" t="s">
        <v>5</v>
      </c>
      <c r="E324" s="35">
        <f>150</f>
        <v>150</v>
      </c>
      <c r="F324" s="35"/>
    </row>
    <row r="325" spans="1:6" s="1" customFormat="1" ht="49.5" customHeight="1">
      <c r="A325" s="42" t="s">
        <v>101</v>
      </c>
      <c r="B325" s="34" t="s">
        <v>312</v>
      </c>
      <c r="C325" s="34" t="s">
        <v>413</v>
      </c>
      <c r="D325" s="34"/>
      <c r="E325" s="35">
        <f>E326</f>
        <v>6124</v>
      </c>
      <c r="F325" s="35"/>
    </row>
    <row r="326" spans="1:6" s="1" customFormat="1" ht="30.75" customHeight="1">
      <c r="A326" s="44" t="s">
        <v>8</v>
      </c>
      <c r="B326" s="34" t="s">
        <v>312</v>
      </c>
      <c r="C326" s="34" t="s">
        <v>413</v>
      </c>
      <c r="D326" s="33" t="s">
        <v>7</v>
      </c>
      <c r="E326" s="35">
        <f>E327</f>
        <v>6124</v>
      </c>
      <c r="F326" s="35"/>
    </row>
    <row r="327" spans="1:6" s="1" customFormat="1" ht="25.5" customHeight="1">
      <c r="A327" s="36" t="s">
        <v>6</v>
      </c>
      <c r="B327" s="34" t="s">
        <v>312</v>
      </c>
      <c r="C327" s="34" t="s">
        <v>413</v>
      </c>
      <c r="D327" s="33" t="s">
        <v>5</v>
      </c>
      <c r="E327" s="35">
        <f>6124</f>
        <v>6124</v>
      </c>
      <c r="F327" s="35"/>
    </row>
    <row r="328" spans="1:6" s="1" customFormat="1" ht="32.25" customHeight="1">
      <c r="A328" s="44" t="s">
        <v>102</v>
      </c>
      <c r="B328" s="34" t="s">
        <v>312</v>
      </c>
      <c r="C328" s="34" t="s">
        <v>412</v>
      </c>
      <c r="D328" s="33"/>
      <c r="E328" s="35">
        <f>E329</f>
        <v>3175</v>
      </c>
      <c r="F328" s="35"/>
    </row>
    <row r="329" spans="1:6" s="1" customFormat="1" ht="29.25" customHeight="1">
      <c r="A329" s="44" t="s">
        <v>8</v>
      </c>
      <c r="B329" s="34" t="s">
        <v>312</v>
      </c>
      <c r="C329" s="34" t="s">
        <v>412</v>
      </c>
      <c r="D329" s="33" t="s">
        <v>7</v>
      </c>
      <c r="E329" s="35">
        <f>E330</f>
        <v>3175</v>
      </c>
      <c r="F329" s="35"/>
    </row>
    <row r="330" spans="1:6" s="1" customFormat="1" ht="20.25" customHeight="1">
      <c r="A330" s="36" t="s">
        <v>6</v>
      </c>
      <c r="B330" s="34" t="s">
        <v>312</v>
      </c>
      <c r="C330" s="34" t="s">
        <v>412</v>
      </c>
      <c r="D330" s="33" t="s">
        <v>5</v>
      </c>
      <c r="E330" s="35">
        <f>3175</f>
        <v>3175</v>
      </c>
      <c r="F330" s="35"/>
    </row>
    <row r="331" spans="1:6" s="1" customFormat="1" ht="33.75" customHeight="1">
      <c r="A331" s="44" t="s">
        <v>103</v>
      </c>
      <c r="B331" s="34" t="s">
        <v>312</v>
      </c>
      <c r="C331" s="34" t="s">
        <v>37</v>
      </c>
      <c r="D331" s="33"/>
      <c r="E331" s="35">
        <f>E332</f>
        <v>5192.9</v>
      </c>
      <c r="F331" s="35"/>
    </row>
    <row r="332" spans="1:6" s="1" customFormat="1" ht="27.75" customHeight="1">
      <c r="A332" s="44" t="s">
        <v>8</v>
      </c>
      <c r="B332" s="34" t="s">
        <v>312</v>
      </c>
      <c r="C332" s="34" t="s">
        <v>37</v>
      </c>
      <c r="D332" s="33" t="s">
        <v>7</v>
      </c>
      <c r="E332" s="35">
        <f>E333</f>
        <v>5192.9</v>
      </c>
      <c r="F332" s="35"/>
    </row>
    <row r="333" spans="1:6" s="1" customFormat="1" ht="27.75" customHeight="1">
      <c r="A333" s="36" t="s">
        <v>6</v>
      </c>
      <c r="B333" s="34" t="s">
        <v>312</v>
      </c>
      <c r="C333" s="34" t="s">
        <v>37</v>
      </c>
      <c r="D333" s="33" t="s">
        <v>5</v>
      </c>
      <c r="E333" s="35">
        <f>5192.9</f>
        <v>5192.9</v>
      </c>
      <c r="F333" s="35"/>
    </row>
    <row r="334" spans="1:6" s="1" customFormat="1" ht="32.25" customHeight="1">
      <c r="A334" s="36" t="s">
        <v>104</v>
      </c>
      <c r="B334" s="34" t="s">
        <v>312</v>
      </c>
      <c r="C334" s="34" t="s">
        <v>38</v>
      </c>
      <c r="D334" s="33"/>
      <c r="E334" s="35">
        <f>E335</f>
        <v>201973.7</v>
      </c>
      <c r="F334" s="35"/>
    </row>
    <row r="335" spans="1:6" s="1" customFormat="1" ht="32.25" customHeight="1">
      <c r="A335" s="44" t="s">
        <v>8</v>
      </c>
      <c r="B335" s="34" t="s">
        <v>312</v>
      </c>
      <c r="C335" s="34" t="s">
        <v>38</v>
      </c>
      <c r="D335" s="33" t="s">
        <v>7</v>
      </c>
      <c r="E335" s="35">
        <f>E336</f>
        <v>201973.7</v>
      </c>
      <c r="F335" s="35"/>
    </row>
    <row r="336" spans="1:6" s="1" customFormat="1" ht="27" customHeight="1">
      <c r="A336" s="36" t="s">
        <v>6</v>
      </c>
      <c r="B336" s="34" t="s">
        <v>312</v>
      </c>
      <c r="C336" s="34" t="s">
        <v>38</v>
      </c>
      <c r="D336" s="33" t="s">
        <v>5</v>
      </c>
      <c r="E336" s="35">
        <f>207166.6-5192.9</f>
        <v>201973.7</v>
      </c>
      <c r="F336" s="35"/>
    </row>
    <row r="337" spans="1:6" s="1" customFormat="1" ht="25.5" customHeight="1">
      <c r="A337" s="36" t="s">
        <v>98</v>
      </c>
      <c r="B337" s="34" t="s">
        <v>312</v>
      </c>
      <c r="C337" s="34" t="s">
        <v>39</v>
      </c>
      <c r="D337" s="50"/>
      <c r="E337" s="35">
        <f>E338</f>
        <v>2950.7</v>
      </c>
      <c r="F337" s="35"/>
    </row>
    <row r="338" spans="1:6" s="1" customFormat="1" ht="32.25" customHeight="1">
      <c r="A338" s="44" t="s">
        <v>8</v>
      </c>
      <c r="B338" s="34" t="s">
        <v>312</v>
      </c>
      <c r="C338" s="34" t="s">
        <v>39</v>
      </c>
      <c r="D338" s="33" t="s">
        <v>7</v>
      </c>
      <c r="E338" s="35">
        <f>E339</f>
        <v>2950.7</v>
      </c>
      <c r="F338" s="35"/>
    </row>
    <row r="339" spans="1:6" s="1" customFormat="1" ht="24.75" customHeight="1">
      <c r="A339" s="36" t="s">
        <v>6</v>
      </c>
      <c r="B339" s="34" t="s">
        <v>312</v>
      </c>
      <c r="C339" s="34" t="s">
        <v>39</v>
      </c>
      <c r="D339" s="33" t="s">
        <v>5</v>
      </c>
      <c r="E339" s="35">
        <f>800.7+400+450+550+750</f>
        <v>2950.7</v>
      </c>
      <c r="F339" s="35"/>
    </row>
    <row r="340" spans="1:6" s="1" customFormat="1" ht="24" customHeight="1">
      <c r="A340" s="36" t="s">
        <v>94</v>
      </c>
      <c r="B340" s="34" t="s">
        <v>312</v>
      </c>
      <c r="C340" s="34" t="s">
        <v>40</v>
      </c>
      <c r="D340" s="33"/>
      <c r="E340" s="35">
        <f>E341</f>
        <v>95928.6</v>
      </c>
      <c r="F340" s="35"/>
    </row>
    <row r="341" spans="1:6" s="1" customFormat="1" ht="32.25" customHeight="1">
      <c r="A341" s="44" t="s">
        <v>8</v>
      </c>
      <c r="B341" s="34" t="s">
        <v>312</v>
      </c>
      <c r="C341" s="34" t="s">
        <v>40</v>
      </c>
      <c r="D341" s="33" t="s">
        <v>7</v>
      </c>
      <c r="E341" s="35">
        <f>E342</f>
        <v>95928.6</v>
      </c>
      <c r="F341" s="35"/>
    </row>
    <row r="342" spans="1:6" s="1" customFormat="1" ht="22.5" customHeight="1">
      <c r="A342" s="36" t="s">
        <v>6</v>
      </c>
      <c r="B342" s="34" t="s">
        <v>312</v>
      </c>
      <c r="C342" s="34" t="s">
        <v>40</v>
      </c>
      <c r="D342" s="33" t="s">
        <v>5</v>
      </c>
      <c r="E342" s="35">
        <f>83928.6+7000+5000</f>
        <v>95928.6</v>
      </c>
      <c r="F342" s="35"/>
    </row>
    <row r="343" spans="1:6" s="1" customFormat="1" ht="32.25" customHeight="1">
      <c r="A343" s="42" t="s">
        <v>108</v>
      </c>
      <c r="B343" s="34" t="s">
        <v>312</v>
      </c>
      <c r="C343" s="34" t="s">
        <v>41</v>
      </c>
      <c r="D343" s="33"/>
      <c r="E343" s="35">
        <f>E344</f>
        <v>3400</v>
      </c>
      <c r="F343" s="35"/>
    </row>
    <row r="344" spans="1:6" s="1" customFormat="1" ht="32.25" customHeight="1">
      <c r="A344" s="44" t="s">
        <v>8</v>
      </c>
      <c r="B344" s="34" t="s">
        <v>312</v>
      </c>
      <c r="C344" s="34" t="s">
        <v>41</v>
      </c>
      <c r="D344" s="33" t="s">
        <v>7</v>
      </c>
      <c r="E344" s="35">
        <f>E345</f>
        <v>3400</v>
      </c>
      <c r="F344" s="35"/>
    </row>
    <row r="345" spans="1:6" s="1" customFormat="1" ht="24.75" customHeight="1">
      <c r="A345" s="36" t="s">
        <v>6</v>
      </c>
      <c r="B345" s="34" t="s">
        <v>312</v>
      </c>
      <c r="C345" s="34" t="s">
        <v>41</v>
      </c>
      <c r="D345" s="33" t="s">
        <v>5</v>
      </c>
      <c r="E345" s="35">
        <f>3400</f>
        <v>3400</v>
      </c>
      <c r="F345" s="35"/>
    </row>
    <row r="346" spans="1:6" s="1" customFormat="1" ht="32.25" customHeight="1">
      <c r="A346" s="36" t="s">
        <v>411</v>
      </c>
      <c r="B346" s="34" t="s">
        <v>312</v>
      </c>
      <c r="C346" s="34" t="s">
        <v>410</v>
      </c>
      <c r="D346" s="33"/>
      <c r="E346" s="37">
        <f>E347</f>
        <v>60000</v>
      </c>
      <c r="F346" s="37"/>
    </row>
    <row r="347" spans="1:6" s="1" customFormat="1" ht="32.25" customHeight="1">
      <c r="A347" s="44" t="s">
        <v>158</v>
      </c>
      <c r="B347" s="34" t="s">
        <v>312</v>
      </c>
      <c r="C347" s="34" t="s">
        <v>410</v>
      </c>
      <c r="D347" s="33" t="s">
        <v>91</v>
      </c>
      <c r="E347" s="37">
        <f>E348</f>
        <v>60000</v>
      </c>
      <c r="F347" s="37"/>
    </row>
    <row r="348" spans="1:6" s="1" customFormat="1" ht="108" customHeight="1">
      <c r="A348" s="36" t="s">
        <v>159</v>
      </c>
      <c r="B348" s="34" t="s">
        <v>312</v>
      </c>
      <c r="C348" s="34" t="s">
        <v>410</v>
      </c>
      <c r="D348" s="33" t="s">
        <v>157</v>
      </c>
      <c r="E348" s="37">
        <f>60000</f>
        <v>60000</v>
      </c>
      <c r="F348" s="37"/>
    </row>
    <row r="349" spans="1:6" s="1" customFormat="1" ht="32.25" customHeight="1">
      <c r="A349" s="44" t="s">
        <v>99</v>
      </c>
      <c r="B349" s="34" t="s">
        <v>312</v>
      </c>
      <c r="C349" s="34" t="s">
        <v>42</v>
      </c>
      <c r="D349" s="33"/>
      <c r="E349" s="35">
        <f>E350</f>
        <v>1000</v>
      </c>
      <c r="F349" s="35"/>
    </row>
    <row r="350" spans="1:6" s="1" customFormat="1" ht="32.25" customHeight="1">
      <c r="A350" s="44" t="s">
        <v>8</v>
      </c>
      <c r="B350" s="34" t="s">
        <v>312</v>
      </c>
      <c r="C350" s="34" t="s">
        <v>42</v>
      </c>
      <c r="D350" s="33" t="s">
        <v>7</v>
      </c>
      <c r="E350" s="35">
        <f>E351</f>
        <v>1000</v>
      </c>
      <c r="F350" s="35"/>
    </row>
    <row r="351" spans="1:6" s="1" customFormat="1" ht="24" customHeight="1">
      <c r="A351" s="42" t="s">
        <v>6</v>
      </c>
      <c r="B351" s="38" t="s">
        <v>312</v>
      </c>
      <c r="C351" s="34" t="s">
        <v>42</v>
      </c>
      <c r="D351" s="50" t="s">
        <v>5</v>
      </c>
      <c r="E351" s="39">
        <f>1000</f>
        <v>1000</v>
      </c>
      <c r="F351" s="39"/>
    </row>
    <row r="352" spans="1:6" s="1" customFormat="1" ht="23.25" customHeight="1">
      <c r="A352" s="83" t="s">
        <v>293</v>
      </c>
      <c r="B352" s="55" t="s">
        <v>312</v>
      </c>
      <c r="C352" s="34"/>
      <c r="D352" s="54"/>
      <c r="E352" s="56">
        <f>E353+E364+E377</f>
        <v>423045.6</v>
      </c>
      <c r="F352" s="56">
        <f>F353+F364</f>
        <v>24500</v>
      </c>
    </row>
    <row r="353" spans="1:6" s="1" customFormat="1" ht="46.5" customHeight="1">
      <c r="A353" s="49" t="s">
        <v>213</v>
      </c>
      <c r="B353" s="34" t="s">
        <v>312</v>
      </c>
      <c r="C353" s="34" t="s">
        <v>329</v>
      </c>
      <c r="D353" s="33"/>
      <c r="E353" s="56">
        <f>E354</f>
        <v>130285</v>
      </c>
      <c r="F353" s="56">
        <f>F354</f>
        <v>0</v>
      </c>
    </row>
    <row r="354" spans="1:6" s="1" customFormat="1" ht="45" customHeight="1">
      <c r="A354" s="44" t="s">
        <v>151</v>
      </c>
      <c r="B354" s="34" t="s">
        <v>312</v>
      </c>
      <c r="C354" s="34" t="s">
        <v>43</v>
      </c>
      <c r="D354" s="33"/>
      <c r="E354" s="56">
        <f>E355+E358+E361</f>
        <v>130285</v>
      </c>
      <c r="F354" s="56">
        <f>F355+F358+F361</f>
        <v>0</v>
      </c>
    </row>
    <row r="355" spans="1:6" s="1" customFormat="1" ht="30.75" customHeight="1">
      <c r="A355" s="36" t="s">
        <v>110</v>
      </c>
      <c r="B355" s="34" t="s">
        <v>312</v>
      </c>
      <c r="C355" s="34" t="s">
        <v>44</v>
      </c>
      <c r="D355" s="34"/>
      <c r="E355" s="35">
        <f>E356</f>
        <v>128691.1</v>
      </c>
      <c r="F355" s="37"/>
    </row>
    <row r="356" spans="1:6" s="1" customFormat="1" ht="30" customHeight="1">
      <c r="A356" s="44" t="s">
        <v>8</v>
      </c>
      <c r="B356" s="34" t="s">
        <v>312</v>
      </c>
      <c r="C356" s="34" t="s">
        <v>44</v>
      </c>
      <c r="D356" s="34" t="s">
        <v>7</v>
      </c>
      <c r="E356" s="35">
        <f>E357</f>
        <v>128691.1</v>
      </c>
      <c r="F356" s="37"/>
    </row>
    <row r="357" spans="1:6" s="1" customFormat="1" ht="21.75" customHeight="1">
      <c r="A357" s="36" t="s">
        <v>6</v>
      </c>
      <c r="B357" s="34" t="s">
        <v>312</v>
      </c>
      <c r="C357" s="34" t="s">
        <v>44</v>
      </c>
      <c r="D357" s="34" t="s">
        <v>5</v>
      </c>
      <c r="E357" s="35">
        <f>128691.1</f>
        <v>128691.1</v>
      </c>
      <c r="F357" s="37"/>
    </row>
    <row r="358" spans="1:6" s="1" customFormat="1" ht="21.75" customHeight="1">
      <c r="A358" s="36" t="s">
        <v>98</v>
      </c>
      <c r="B358" s="34" t="s">
        <v>312</v>
      </c>
      <c r="C358" s="34" t="s">
        <v>45</v>
      </c>
      <c r="D358" s="34"/>
      <c r="E358" s="35">
        <f>E359</f>
        <v>236</v>
      </c>
      <c r="F358" s="37"/>
    </row>
    <row r="359" spans="1:6" s="1" customFormat="1" ht="33" customHeight="1">
      <c r="A359" s="44" t="s">
        <v>8</v>
      </c>
      <c r="B359" s="34" t="s">
        <v>312</v>
      </c>
      <c r="C359" s="34" t="s">
        <v>45</v>
      </c>
      <c r="D359" s="34" t="s">
        <v>7</v>
      </c>
      <c r="E359" s="35">
        <f>E360</f>
        <v>236</v>
      </c>
      <c r="F359" s="37"/>
    </row>
    <row r="360" spans="1:6" s="1" customFormat="1" ht="21.75" customHeight="1">
      <c r="A360" s="36" t="s">
        <v>6</v>
      </c>
      <c r="B360" s="34" t="s">
        <v>312</v>
      </c>
      <c r="C360" s="34" t="s">
        <v>45</v>
      </c>
      <c r="D360" s="34" t="s">
        <v>5</v>
      </c>
      <c r="E360" s="35">
        <f>26+110+100</f>
        <v>236</v>
      </c>
      <c r="F360" s="37"/>
    </row>
    <row r="361" spans="1:6" s="1" customFormat="1" ht="21.75" customHeight="1">
      <c r="A361" s="36" t="s">
        <v>94</v>
      </c>
      <c r="B361" s="34" t="s">
        <v>312</v>
      </c>
      <c r="C361" s="34" t="s">
        <v>46</v>
      </c>
      <c r="D361" s="34"/>
      <c r="E361" s="35">
        <f>E362</f>
        <v>1357.9</v>
      </c>
      <c r="F361" s="37"/>
    </row>
    <row r="362" spans="1:6" s="1" customFormat="1" ht="30" customHeight="1">
      <c r="A362" s="44" t="s">
        <v>8</v>
      </c>
      <c r="B362" s="34" t="s">
        <v>312</v>
      </c>
      <c r="C362" s="34" t="s">
        <v>46</v>
      </c>
      <c r="D362" s="34" t="s">
        <v>7</v>
      </c>
      <c r="E362" s="35">
        <f>E363</f>
        <v>1357.9</v>
      </c>
      <c r="F362" s="37"/>
    </row>
    <row r="363" spans="1:6" s="1" customFormat="1" ht="19.5" customHeight="1">
      <c r="A363" s="36" t="s">
        <v>6</v>
      </c>
      <c r="B363" s="34" t="s">
        <v>312</v>
      </c>
      <c r="C363" s="34" t="s">
        <v>46</v>
      </c>
      <c r="D363" s="34" t="s">
        <v>5</v>
      </c>
      <c r="E363" s="35">
        <f>1357.9</f>
        <v>1357.9</v>
      </c>
      <c r="F363" s="37"/>
    </row>
    <row r="364" spans="1:8" s="1" customFormat="1" ht="46.5" customHeight="1">
      <c r="A364" s="84" t="s">
        <v>218</v>
      </c>
      <c r="B364" s="33" t="s">
        <v>312</v>
      </c>
      <c r="C364" s="34" t="s">
        <v>47</v>
      </c>
      <c r="D364" s="33"/>
      <c r="E364" s="37">
        <f>E365</f>
        <v>230410.6</v>
      </c>
      <c r="F364" s="37">
        <f>F365</f>
        <v>24500</v>
      </c>
      <c r="H364" s="8"/>
    </row>
    <row r="365" spans="1:6" s="1" customFormat="1" ht="30" customHeight="1">
      <c r="A365" s="36" t="s">
        <v>368</v>
      </c>
      <c r="B365" s="33" t="s">
        <v>312</v>
      </c>
      <c r="C365" s="34" t="s">
        <v>48</v>
      </c>
      <c r="D365" s="33"/>
      <c r="E365" s="37">
        <f>E369+E374+E371+E366</f>
        <v>230410.6</v>
      </c>
      <c r="F365" s="37">
        <f>F369+F374+F371+F366</f>
        <v>24500</v>
      </c>
    </row>
    <row r="366" spans="1:6" s="1" customFormat="1" ht="73.5" customHeight="1">
      <c r="A366" s="44" t="s">
        <v>141</v>
      </c>
      <c r="B366" s="33" t="s">
        <v>312</v>
      </c>
      <c r="C366" s="33" t="s">
        <v>142</v>
      </c>
      <c r="D366" s="33"/>
      <c r="E366" s="37">
        <f>E367</f>
        <v>24500</v>
      </c>
      <c r="F366" s="37">
        <f>F367</f>
        <v>24500</v>
      </c>
    </row>
    <row r="367" spans="1:6" s="1" customFormat="1" ht="27.75" customHeight="1">
      <c r="A367" s="44" t="s">
        <v>8</v>
      </c>
      <c r="B367" s="33" t="s">
        <v>312</v>
      </c>
      <c r="C367" s="33" t="s">
        <v>142</v>
      </c>
      <c r="D367" s="33" t="s">
        <v>7</v>
      </c>
      <c r="E367" s="37">
        <f>E368</f>
        <v>24500</v>
      </c>
      <c r="F367" s="37">
        <f>F368</f>
        <v>24500</v>
      </c>
    </row>
    <row r="368" spans="1:6" s="1" customFormat="1" ht="21.75" customHeight="1">
      <c r="A368" s="44" t="s">
        <v>6</v>
      </c>
      <c r="B368" s="33" t="s">
        <v>312</v>
      </c>
      <c r="C368" s="33" t="s">
        <v>142</v>
      </c>
      <c r="D368" s="33" t="s">
        <v>5</v>
      </c>
      <c r="E368" s="37">
        <v>24500</v>
      </c>
      <c r="F368" s="37">
        <v>24500</v>
      </c>
    </row>
    <row r="369" spans="1:6" s="1" customFormat="1" ht="31.5" customHeight="1">
      <c r="A369" s="44" t="s">
        <v>8</v>
      </c>
      <c r="B369" s="33" t="s">
        <v>312</v>
      </c>
      <c r="C369" s="34" t="s">
        <v>49</v>
      </c>
      <c r="D369" s="33" t="s">
        <v>7</v>
      </c>
      <c r="E369" s="37">
        <f>E370</f>
        <v>193310.6</v>
      </c>
      <c r="F369" s="37"/>
    </row>
    <row r="370" spans="1:6" s="1" customFormat="1" ht="20.25" customHeight="1">
      <c r="A370" s="36" t="s">
        <v>6</v>
      </c>
      <c r="B370" s="33" t="s">
        <v>312</v>
      </c>
      <c r="C370" s="34" t="s">
        <v>49</v>
      </c>
      <c r="D370" s="33" t="s">
        <v>5</v>
      </c>
      <c r="E370" s="37">
        <f>193310.6</f>
        <v>193310.6</v>
      </c>
      <c r="F370" s="37"/>
    </row>
    <row r="371" spans="1:6" s="1" customFormat="1" ht="20.25" customHeight="1">
      <c r="A371" s="36" t="s">
        <v>229</v>
      </c>
      <c r="B371" s="33" t="s">
        <v>312</v>
      </c>
      <c r="C371" s="34" t="s">
        <v>50</v>
      </c>
      <c r="D371" s="33"/>
      <c r="E371" s="37">
        <f>E372</f>
        <v>600</v>
      </c>
      <c r="F371" s="37"/>
    </row>
    <row r="372" spans="1:6" s="1" customFormat="1" ht="28.5" customHeight="1">
      <c r="A372" s="44" t="s">
        <v>8</v>
      </c>
      <c r="B372" s="33" t="s">
        <v>312</v>
      </c>
      <c r="C372" s="34" t="s">
        <v>50</v>
      </c>
      <c r="D372" s="33" t="s">
        <v>7</v>
      </c>
      <c r="E372" s="37">
        <f>E373</f>
        <v>600</v>
      </c>
      <c r="F372" s="37"/>
    </row>
    <row r="373" spans="1:6" s="1" customFormat="1" ht="20.25" customHeight="1">
      <c r="A373" s="36" t="s">
        <v>6</v>
      </c>
      <c r="B373" s="33" t="s">
        <v>312</v>
      </c>
      <c r="C373" s="34" t="s">
        <v>50</v>
      </c>
      <c r="D373" s="33" t="s">
        <v>5</v>
      </c>
      <c r="E373" s="37">
        <f>600</f>
        <v>600</v>
      </c>
      <c r="F373" s="37"/>
    </row>
    <row r="374" spans="1:6" s="1" customFormat="1" ht="28.5" customHeight="1">
      <c r="A374" s="36" t="s">
        <v>228</v>
      </c>
      <c r="B374" s="33" t="s">
        <v>312</v>
      </c>
      <c r="C374" s="34" t="s">
        <v>51</v>
      </c>
      <c r="D374" s="33"/>
      <c r="E374" s="37">
        <f>E375</f>
        <v>12000</v>
      </c>
      <c r="F374" s="37"/>
    </row>
    <row r="375" spans="1:6" s="1" customFormat="1" ht="28.5" customHeight="1">
      <c r="A375" s="44" t="s">
        <v>8</v>
      </c>
      <c r="B375" s="33" t="s">
        <v>312</v>
      </c>
      <c r="C375" s="34" t="s">
        <v>51</v>
      </c>
      <c r="D375" s="33" t="s">
        <v>7</v>
      </c>
      <c r="E375" s="37">
        <f>E376</f>
        <v>12000</v>
      </c>
      <c r="F375" s="37"/>
    </row>
    <row r="376" spans="1:6" s="1" customFormat="1" ht="20.25" customHeight="1">
      <c r="A376" s="36" t="s">
        <v>6</v>
      </c>
      <c r="B376" s="33" t="s">
        <v>312</v>
      </c>
      <c r="C376" s="34" t="s">
        <v>51</v>
      </c>
      <c r="D376" s="33" t="s">
        <v>5</v>
      </c>
      <c r="E376" s="37">
        <f>12000</f>
        <v>12000</v>
      </c>
      <c r="F376" s="37"/>
    </row>
    <row r="377" spans="1:6" s="1" customFormat="1" ht="45" customHeight="1">
      <c r="A377" s="67" t="s">
        <v>219</v>
      </c>
      <c r="B377" s="33" t="s">
        <v>312</v>
      </c>
      <c r="C377" s="34" t="s">
        <v>52</v>
      </c>
      <c r="D377" s="34"/>
      <c r="E377" s="35">
        <f>E378</f>
        <v>62350</v>
      </c>
      <c r="F377" s="35">
        <f>F378</f>
        <v>0</v>
      </c>
    </row>
    <row r="378" spans="1:6" s="1" customFormat="1" ht="43.5" customHeight="1">
      <c r="A378" s="36" t="s">
        <v>15</v>
      </c>
      <c r="B378" s="34" t="s">
        <v>312</v>
      </c>
      <c r="C378" s="34" t="s">
        <v>53</v>
      </c>
      <c r="D378" s="34"/>
      <c r="E378" s="35">
        <f>E379</f>
        <v>62350</v>
      </c>
      <c r="F378" s="35">
        <f>F379</f>
        <v>0</v>
      </c>
    </row>
    <row r="379" spans="1:6" s="1" customFormat="1" ht="32.25" customHeight="1">
      <c r="A379" s="44" t="s">
        <v>8</v>
      </c>
      <c r="B379" s="34" t="s">
        <v>312</v>
      </c>
      <c r="C379" s="34" t="s">
        <v>53</v>
      </c>
      <c r="D379" s="34" t="s">
        <v>7</v>
      </c>
      <c r="E379" s="35">
        <f>E380</f>
        <v>62350</v>
      </c>
      <c r="F379" s="37"/>
    </row>
    <row r="380" spans="1:6" s="1" customFormat="1" ht="18.75" customHeight="1">
      <c r="A380" s="36" t="s">
        <v>6</v>
      </c>
      <c r="B380" s="34" t="s">
        <v>312</v>
      </c>
      <c r="C380" s="34" t="s">
        <v>53</v>
      </c>
      <c r="D380" s="34" t="s">
        <v>5</v>
      </c>
      <c r="E380" s="35">
        <f>65670-3320</f>
        <v>62350</v>
      </c>
      <c r="F380" s="37"/>
    </row>
    <row r="381" spans="1:6" s="1" customFormat="1" ht="32.25" customHeight="1">
      <c r="A381" s="57" t="s">
        <v>177</v>
      </c>
      <c r="B381" s="34" t="s">
        <v>312</v>
      </c>
      <c r="C381" s="34" t="s">
        <v>54</v>
      </c>
      <c r="D381" s="33"/>
      <c r="E381" s="35">
        <f>E382</f>
        <v>2001.5</v>
      </c>
      <c r="F381" s="35">
        <f>F382</f>
        <v>0</v>
      </c>
    </row>
    <row r="382" spans="1:6" s="1" customFormat="1" ht="30" customHeight="1">
      <c r="A382" s="40" t="s">
        <v>8</v>
      </c>
      <c r="B382" s="34" t="s">
        <v>312</v>
      </c>
      <c r="C382" s="34" t="s">
        <v>55</v>
      </c>
      <c r="D382" s="33" t="s">
        <v>7</v>
      </c>
      <c r="E382" s="35">
        <f>E383</f>
        <v>2001.5</v>
      </c>
      <c r="F382" s="37"/>
    </row>
    <row r="383" spans="1:6" s="1" customFormat="1" ht="21.75" customHeight="1">
      <c r="A383" s="36" t="s">
        <v>6</v>
      </c>
      <c r="B383" s="34" t="s">
        <v>312</v>
      </c>
      <c r="C383" s="34" t="s">
        <v>55</v>
      </c>
      <c r="D383" s="33" t="s">
        <v>5</v>
      </c>
      <c r="E383" s="35">
        <f>2001.5</f>
        <v>2001.5</v>
      </c>
      <c r="F383" s="37"/>
    </row>
    <row r="384" spans="1:6" s="1" customFormat="1" ht="30.75" customHeight="1">
      <c r="A384" s="43" t="s">
        <v>351</v>
      </c>
      <c r="B384" s="45" t="s">
        <v>350</v>
      </c>
      <c r="C384" s="45"/>
      <c r="D384" s="45"/>
      <c r="E384" s="17">
        <f>E385</f>
        <v>1785</v>
      </c>
      <c r="F384" s="17">
        <f>F385</f>
        <v>1785</v>
      </c>
    </row>
    <row r="385" spans="1:6" s="1" customFormat="1" ht="109.5" customHeight="1">
      <c r="A385" s="36" t="s">
        <v>122</v>
      </c>
      <c r="B385" s="34" t="s">
        <v>350</v>
      </c>
      <c r="C385" s="18" t="s">
        <v>56</v>
      </c>
      <c r="D385" s="34"/>
      <c r="E385" s="35">
        <f>E387</f>
        <v>1785</v>
      </c>
      <c r="F385" s="35">
        <f>F387</f>
        <v>1785</v>
      </c>
    </row>
    <row r="386" spans="1:6" s="1" customFormat="1" ht="30.75" customHeight="1">
      <c r="A386" s="44" t="s">
        <v>8</v>
      </c>
      <c r="B386" s="34" t="s">
        <v>350</v>
      </c>
      <c r="C386" s="34" t="s">
        <v>56</v>
      </c>
      <c r="D386" s="34" t="s">
        <v>7</v>
      </c>
      <c r="E386" s="35">
        <f>E387</f>
        <v>1785</v>
      </c>
      <c r="F386" s="35">
        <f>F387</f>
        <v>1785</v>
      </c>
    </row>
    <row r="387" spans="1:6" s="1" customFormat="1" ht="28.5" customHeight="1">
      <c r="A387" s="53" t="s">
        <v>235</v>
      </c>
      <c r="B387" s="34" t="s">
        <v>350</v>
      </c>
      <c r="C387" s="34" t="s">
        <v>56</v>
      </c>
      <c r="D387" s="34" t="s">
        <v>274</v>
      </c>
      <c r="E387" s="35">
        <f>1785</f>
        <v>1785</v>
      </c>
      <c r="F387" s="35">
        <f>E387</f>
        <v>1785</v>
      </c>
    </row>
    <row r="388" spans="1:6" s="1" customFormat="1" ht="18" customHeight="1">
      <c r="A388" s="43" t="s">
        <v>313</v>
      </c>
      <c r="B388" s="45" t="s">
        <v>287</v>
      </c>
      <c r="C388" s="45"/>
      <c r="D388" s="45"/>
      <c r="E388" s="17">
        <f>E389+E393</f>
        <v>24243.5</v>
      </c>
      <c r="F388" s="17">
        <f>F389+F393</f>
        <v>0</v>
      </c>
    </row>
    <row r="389" spans="1:6" s="1" customFormat="1" ht="46.5" customHeight="1">
      <c r="A389" s="42" t="s">
        <v>213</v>
      </c>
      <c r="B389" s="38" t="s">
        <v>287</v>
      </c>
      <c r="C389" s="38" t="s">
        <v>329</v>
      </c>
      <c r="D389" s="38"/>
      <c r="E389" s="39">
        <f aca="true" t="shared" si="2" ref="E389:F391">E390</f>
        <v>13000</v>
      </c>
      <c r="F389" s="39">
        <f t="shared" si="2"/>
        <v>0</v>
      </c>
    </row>
    <row r="390" spans="1:6" s="1" customFormat="1" ht="42" customHeight="1">
      <c r="A390" s="44" t="s">
        <v>151</v>
      </c>
      <c r="B390" s="38" t="s">
        <v>287</v>
      </c>
      <c r="C390" s="38" t="s">
        <v>57</v>
      </c>
      <c r="D390" s="38"/>
      <c r="E390" s="39">
        <f t="shared" si="2"/>
        <v>13000</v>
      </c>
      <c r="F390" s="39">
        <f t="shared" si="2"/>
        <v>0</v>
      </c>
    </row>
    <row r="391" spans="1:6" s="1" customFormat="1" ht="27.75" customHeight="1">
      <c r="A391" s="44" t="s">
        <v>8</v>
      </c>
      <c r="B391" s="38" t="s">
        <v>287</v>
      </c>
      <c r="C391" s="38" t="s">
        <v>57</v>
      </c>
      <c r="D391" s="38" t="s">
        <v>7</v>
      </c>
      <c r="E391" s="39">
        <f t="shared" si="2"/>
        <v>13000</v>
      </c>
      <c r="F391" s="39">
        <f t="shared" si="2"/>
        <v>0</v>
      </c>
    </row>
    <row r="392" spans="1:6" s="1" customFormat="1" ht="21" customHeight="1">
      <c r="A392" s="42" t="s">
        <v>6</v>
      </c>
      <c r="B392" s="38" t="s">
        <v>287</v>
      </c>
      <c r="C392" s="38" t="s">
        <v>57</v>
      </c>
      <c r="D392" s="38" t="s">
        <v>5</v>
      </c>
      <c r="E392" s="39">
        <f>13000</f>
        <v>13000</v>
      </c>
      <c r="F392" s="39"/>
    </row>
    <row r="393" spans="1:11" s="2" customFormat="1" ht="46.5" customHeight="1">
      <c r="A393" s="49" t="s">
        <v>149</v>
      </c>
      <c r="B393" s="38" t="s">
        <v>287</v>
      </c>
      <c r="C393" s="38" t="s">
        <v>58</v>
      </c>
      <c r="D393" s="38"/>
      <c r="E393" s="39">
        <f>E394</f>
        <v>11243.5</v>
      </c>
      <c r="F393" s="39"/>
      <c r="G393" s="3"/>
      <c r="H393" s="3"/>
      <c r="I393" s="3"/>
      <c r="J393" s="3"/>
      <c r="K393" s="3"/>
    </row>
    <row r="394" spans="1:11" s="2" customFormat="1" ht="48" customHeight="1">
      <c r="A394" s="49" t="s">
        <v>17</v>
      </c>
      <c r="B394" s="38" t="s">
        <v>287</v>
      </c>
      <c r="C394" s="38" t="s">
        <v>59</v>
      </c>
      <c r="D394" s="38"/>
      <c r="E394" s="39">
        <f>E396+E398</f>
        <v>11243.5</v>
      </c>
      <c r="F394" s="39"/>
      <c r="G394" s="3"/>
      <c r="H394" s="3"/>
      <c r="I394" s="3"/>
      <c r="J394" s="3"/>
      <c r="K394" s="3"/>
    </row>
    <row r="395" spans="1:11" s="2" customFormat="1" ht="27" customHeight="1">
      <c r="A395" s="49" t="s">
        <v>309</v>
      </c>
      <c r="B395" s="38" t="s">
        <v>287</v>
      </c>
      <c r="C395" s="38" t="s">
        <v>60</v>
      </c>
      <c r="D395" s="38"/>
      <c r="E395" s="39">
        <f>E396</f>
        <v>5443.5</v>
      </c>
      <c r="F395" s="39"/>
      <c r="G395" s="3"/>
      <c r="H395" s="3"/>
      <c r="I395" s="3"/>
      <c r="J395" s="3"/>
      <c r="K395" s="3"/>
    </row>
    <row r="396" spans="1:11" s="2" customFormat="1" ht="30" customHeight="1">
      <c r="A396" s="44" t="s">
        <v>8</v>
      </c>
      <c r="B396" s="38" t="s">
        <v>287</v>
      </c>
      <c r="C396" s="38" t="s">
        <v>60</v>
      </c>
      <c r="D396" s="38" t="s">
        <v>7</v>
      </c>
      <c r="E396" s="39">
        <f>E397</f>
        <v>5443.5</v>
      </c>
      <c r="F396" s="39"/>
      <c r="G396" s="3"/>
      <c r="H396" s="3"/>
      <c r="I396" s="3"/>
      <c r="J396" s="3"/>
      <c r="K396" s="3"/>
    </row>
    <row r="397" spans="1:11" s="2" customFormat="1" ht="21" customHeight="1">
      <c r="A397" s="36" t="s">
        <v>6</v>
      </c>
      <c r="B397" s="38" t="s">
        <v>287</v>
      </c>
      <c r="C397" s="38" t="s">
        <v>60</v>
      </c>
      <c r="D397" s="38" t="s">
        <v>5</v>
      </c>
      <c r="E397" s="39">
        <f>5443.5</f>
        <v>5443.5</v>
      </c>
      <c r="F397" s="39"/>
      <c r="G397" s="3"/>
      <c r="H397" s="3"/>
      <c r="I397" s="3"/>
      <c r="J397" s="3"/>
      <c r="K397" s="3"/>
    </row>
    <row r="398" spans="1:11" s="2" customFormat="1" ht="29.25" customHeight="1">
      <c r="A398" s="49" t="s">
        <v>18</v>
      </c>
      <c r="B398" s="38" t="s">
        <v>287</v>
      </c>
      <c r="C398" s="38" t="s">
        <v>61</v>
      </c>
      <c r="D398" s="38"/>
      <c r="E398" s="39">
        <f>E399</f>
        <v>5800</v>
      </c>
      <c r="F398" s="39"/>
      <c r="G398" s="3"/>
      <c r="H398" s="3"/>
      <c r="I398" s="3"/>
      <c r="J398" s="3"/>
      <c r="K398" s="3"/>
    </row>
    <row r="399" spans="1:11" s="2" customFormat="1" ht="30.75" customHeight="1">
      <c r="A399" s="44" t="s">
        <v>8</v>
      </c>
      <c r="B399" s="38" t="s">
        <v>287</v>
      </c>
      <c r="C399" s="38" t="s">
        <v>61</v>
      </c>
      <c r="D399" s="38" t="s">
        <v>7</v>
      </c>
      <c r="E399" s="39">
        <f>E400</f>
        <v>5800</v>
      </c>
      <c r="F399" s="39"/>
      <c r="G399" s="3"/>
      <c r="H399" s="3"/>
      <c r="I399" s="3"/>
      <c r="J399" s="3"/>
      <c r="K399" s="3"/>
    </row>
    <row r="400" spans="1:11" s="2" customFormat="1" ht="22.5" customHeight="1">
      <c r="A400" s="36" t="s">
        <v>6</v>
      </c>
      <c r="B400" s="38" t="s">
        <v>287</v>
      </c>
      <c r="C400" s="38" t="s">
        <v>61</v>
      </c>
      <c r="D400" s="38" t="s">
        <v>5</v>
      </c>
      <c r="E400" s="39">
        <f>5800</f>
        <v>5800</v>
      </c>
      <c r="F400" s="39"/>
      <c r="G400" s="3"/>
      <c r="H400" s="3"/>
      <c r="I400" s="3"/>
      <c r="J400" s="3"/>
      <c r="K400" s="3"/>
    </row>
    <row r="401" spans="1:11" s="2" customFormat="1" ht="17.25" customHeight="1">
      <c r="A401" s="58" t="s">
        <v>314</v>
      </c>
      <c r="B401" s="59" t="s">
        <v>315</v>
      </c>
      <c r="C401" s="59"/>
      <c r="D401" s="59"/>
      <c r="E401" s="60">
        <f>E402+E432</f>
        <v>66987.8</v>
      </c>
      <c r="F401" s="60">
        <f>F402</f>
        <v>3518</v>
      </c>
      <c r="G401" s="3"/>
      <c r="H401" s="11"/>
      <c r="I401" s="3"/>
      <c r="J401" s="3"/>
      <c r="K401" s="3"/>
    </row>
    <row r="402" spans="1:11" s="2" customFormat="1" ht="21" customHeight="1">
      <c r="A402" s="44" t="s">
        <v>152</v>
      </c>
      <c r="B402" s="38" t="s">
        <v>315</v>
      </c>
      <c r="C402" s="34" t="s">
        <v>62</v>
      </c>
      <c r="D402" s="34"/>
      <c r="E402" s="61">
        <f>E403+E415+E426+E429</f>
        <v>66927.8</v>
      </c>
      <c r="F402" s="61">
        <f>F403+F415+F426+F429</f>
        <v>3518</v>
      </c>
      <c r="G402" s="3"/>
      <c r="H402" s="3"/>
      <c r="I402" s="3"/>
      <c r="J402" s="3"/>
      <c r="K402" s="3"/>
    </row>
    <row r="403" spans="1:11" s="2" customFormat="1" ht="17.25" customHeight="1">
      <c r="A403" s="40" t="s">
        <v>308</v>
      </c>
      <c r="B403" s="38" t="s">
        <v>315</v>
      </c>
      <c r="C403" s="34" t="s">
        <v>63</v>
      </c>
      <c r="D403" s="34"/>
      <c r="E403" s="39">
        <f>E404+E407+E410</f>
        <v>22570.800000000003</v>
      </c>
      <c r="F403" s="39"/>
      <c r="G403" s="3"/>
      <c r="H403" s="3"/>
      <c r="I403" s="3"/>
      <c r="J403" s="3"/>
      <c r="K403" s="3"/>
    </row>
    <row r="404" spans="1:11" s="2" customFormat="1" ht="19.5" customHeight="1">
      <c r="A404" s="42" t="s">
        <v>354</v>
      </c>
      <c r="B404" s="38" t="s">
        <v>315</v>
      </c>
      <c r="C404" s="34" t="s">
        <v>64</v>
      </c>
      <c r="D404" s="34"/>
      <c r="E404" s="39">
        <f>E405</f>
        <v>6523.6</v>
      </c>
      <c r="F404" s="39"/>
      <c r="G404" s="3"/>
      <c r="H404" s="3"/>
      <c r="I404" s="3"/>
      <c r="J404" s="3"/>
      <c r="K404" s="3"/>
    </row>
    <row r="405" spans="1:11" s="2" customFormat="1" ht="67.5" customHeight="1">
      <c r="A405" s="36" t="s">
        <v>0</v>
      </c>
      <c r="B405" s="38" t="s">
        <v>315</v>
      </c>
      <c r="C405" s="34" t="s">
        <v>64</v>
      </c>
      <c r="D405" s="34" t="s">
        <v>378</v>
      </c>
      <c r="E405" s="39">
        <f>E406</f>
        <v>6523.6</v>
      </c>
      <c r="F405" s="39"/>
      <c r="G405" s="3"/>
      <c r="H405" s="3"/>
      <c r="I405" s="3"/>
      <c r="J405" s="3"/>
      <c r="K405" s="3"/>
    </row>
    <row r="406" spans="1:11" s="2" customFormat="1" ht="23.25" customHeight="1">
      <c r="A406" s="36" t="s">
        <v>371</v>
      </c>
      <c r="B406" s="38" t="s">
        <v>315</v>
      </c>
      <c r="C406" s="34" t="s">
        <v>64</v>
      </c>
      <c r="D406" s="34" t="s">
        <v>370</v>
      </c>
      <c r="E406" s="39">
        <f>6523.6</f>
        <v>6523.6</v>
      </c>
      <c r="F406" s="39"/>
      <c r="G406" s="3"/>
      <c r="H406" s="3"/>
      <c r="I406" s="3"/>
      <c r="J406" s="3"/>
      <c r="K406" s="3"/>
    </row>
    <row r="407" spans="1:11" s="2" customFormat="1" ht="17.25" customHeight="1">
      <c r="A407" s="42" t="s">
        <v>355</v>
      </c>
      <c r="B407" s="38" t="s">
        <v>315</v>
      </c>
      <c r="C407" s="34" t="s">
        <v>65</v>
      </c>
      <c r="D407" s="34"/>
      <c r="E407" s="39">
        <f>E408</f>
        <v>11547.2</v>
      </c>
      <c r="F407" s="39"/>
      <c r="G407" s="3"/>
      <c r="H407" s="3"/>
      <c r="I407" s="3"/>
      <c r="J407" s="3"/>
      <c r="K407" s="3"/>
    </row>
    <row r="408" spans="1:11" s="2" customFormat="1" ht="69" customHeight="1">
      <c r="A408" s="36" t="s">
        <v>0</v>
      </c>
      <c r="B408" s="38" t="s">
        <v>315</v>
      </c>
      <c r="C408" s="34" t="s">
        <v>65</v>
      </c>
      <c r="D408" s="34" t="s">
        <v>378</v>
      </c>
      <c r="E408" s="39">
        <f>E409</f>
        <v>11547.2</v>
      </c>
      <c r="F408" s="39"/>
      <c r="G408" s="3"/>
      <c r="H408" s="3"/>
      <c r="I408" s="3"/>
      <c r="J408" s="3"/>
      <c r="K408" s="3"/>
    </row>
    <row r="409" spans="1:11" s="2" customFormat="1" ht="23.25" customHeight="1">
      <c r="A409" s="36" t="s">
        <v>371</v>
      </c>
      <c r="B409" s="38" t="s">
        <v>315</v>
      </c>
      <c r="C409" s="34" t="s">
        <v>65</v>
      </c>
      <c r="D409" s="34" t="s">
        <v>370</v>
      </c>
      <c r="E409" s="39">
        <f>8870.4+2676.8</f>
        <v>11547.2</v>
      </c>
      <c r="F409" s="39"/>
      <c r="G409" s="3"/>
      <c r="H409" s="3"/>
      <c r="I409" s="3"/>
      <c r="J409" s="3"/>
      <c r="K409" s="3"/>
    </row>
    <row r="410" spans="1:11" s="2" customFormat="1" ht="30">
      <c r="A410" s="42" t="s">
        <v>258</v>
      </c>
      <c r="B410" s="38" t="s">
        <v>315</v>
      </c>
      <c r="C410" s="34" t="s">
        <v>66</v>
      </c>
      <c r="D410" s="34"/>
      <c r="E410" s="39">
        <f>E411+E413</f>
        <v>4500</v>
      </c>
      <c r="F410" s="39"/>
      <c r="G410" s="3"/>
      <c r="H410" s="3"/>
      <c r="I410" s="3"/>
      <c r="J410" s="3"/>
      <c r="K410" s="3"/>
    </row>
    <row r="411" spans="1:11" s="2" customFormat="1" ht="28.5" customHeight="1">
      <c r="A411" s="36" t="s">
        <v>272</v>
      </c>
      <c r="B411" s="38" t="s">
        <v>315</v>
      </c>
      <c r="C411" s="34" t="s">
        <v>66</v>
      </c>
      <c r="D411" s="34" t="s">
        <v>372</v>
      </c>
      <c r="E411" s="39">
        <f>E412</f>
        <v>2085</v>
      </c>
      <c r="F411" s="39"/>
      <c r="G411" s="3"/>
      <c r="H411" s="3"/>
      <c r="I411" s="3"/>
      <c r="J411" s="3"/>
      <c r="K411" s="3"/>
    </row>
    <row r="412" spans="1:11" s="2" customFormat="1" ht="29.25" customHeight="1">
      <c r="A412" s="42" t="s">
        <v>233</v>
      </c>
      <c r="B412" s="38" t="s">
        <v>315</v>
      </c>
      <c r="C412" s="34" t="s">
        <v>66</v>
      </c>
      <c r="D412" s="34" t="s">
        <v>374</v>
      </c>
      <c r="E412" s="39">
        <f>4500-2415</f>
        <v>2085</v>
      </c>
      <c r="F412" s="39"/>
      <c r="G412" s="3"/>
      <c r="H412" s="3"/>
      <c r="I412" s="3"/>
      <c r="J412" s="3"/>
      <c r="K412" s="3"/>
    </row>
    <row r="413" spans="1:11" s="2" customFormat="1" ht="21.75" customHeight="1">
      <c r="A413" s="42" t="s">
        <v>377</v>
      </c>
      <c r="B413" s="38" t="s">
        <v>315</v>
      </c>
      <c r="C413" s="34" t="s">
        <v>66</v>
      </c>
      <c r="D413" s="34" t="s">
        <v>376</v>
      </c>
      <c r="E413" s="39">
        <f>E414</f>
        <v>2415</v>
      </c>
      <c r="F413" s="39"/>
      <c r="G413" s="3"/>
      <c r="H413" s="3"/>
      <c r="I413" s="3"/>
      <c r="J413" s="3"/>
      <c r="K413" s="3"/>
    </row>
    <row r="414" spans="1:11" s="2" customFormat="1" ht="21.75" customHeight="1">
      <c r="A414" s="42" t="s">
        <v>4</v>
      </c>
      <c r="B414" s="38" t="s">
        <v>315</v>
      </c>
      <c r="C414" s="34" t="s">
        <v>66</v>
      </c>
      <c r="D414" s="34" t="s">
        <v>3</v>
      </c>
      <c r="E414" s="37">
        <f>2415</f>
        <v>2415</v>
      </c>
      <c r="F414" s="35"/>
      <c r="G414" s="3"/>
      <c r="H414" s="3"/>
      <c r="I414" s="3"/>
      <c r="J414" s="3"/>
      <c r="K414" s="3"/>
    </row>
    <row r="415" spans="1:6" s="1" customFormat="1" ht="24.75" customHeight="1">
      <c r="A415" s="40" t="s">
        <v>309</v>
      </c>
      <c r="B415" s="34" t="s">
        <v>315</v>
      </c>
      <c r="C415" s="34"/>
      <c r="D415" s="34"/>
      <c r="E415" s="35">
        <f>E419+E416</f>
        <v>29524.800000000003</v>
      </c>
      <c r="F415" s="35">
        <f>F419+F416</f>
        <v>3518</v>
      </c>
    </row>
    <row r="416" spans="1:6" s="1" customFormat="1" ht="75" customHeight="1">
      <c r="A416" s="40" t="s">
        <v>178</v>
      </c>
      <c r="B416" s="34" t="s">
        <v>315</v>
      </c>
      <c r="C416" s="34" t="s">
        <v>184</v>
      </c>
      <c r="D416" s="34"/>
      <c r="E416" s="35">
        <f>E417</f>
        <v>3518</v>
      </c>
      <c r="F416" s="35">
        <f>F417</f>
        <v>3518</v>
      </c>
    </row>
    <row r="417" spans="1:6" s="1" customFormat="1" ht="66" customHeight="1">
      <c r="A417" s="36" t="s">
        <v>0</v>
      </c>
      <c r="B417" s="34" t="s">
        <v>315</v>
      </c>
      <c r="C417" s="34" t="s">
        <v>184</v>
      </c>
      <c r="D417" s="34" t="s">
        <v>378</v>
      </c>
      <c r="E417" s="35">
        <f>E418</f>
        <v>3518</v>
      </c>
      <c r="F417" s="35">
        <f>F418</f>
        <v>3518</v>
      </c>
    </row>
    <row r="418" spans="1:6" s="1" customFormat="1" ht="20.25" customHeight="1">
      <c r="A418" s="42" t="s">
        <v>2</v>
      </c>
      <c r="B418" s="34" t="s">
        <v>315</v>
      </c>
      <c r="C418" s="34" t="s">
        <v>184</v>
      </c>
      <c r="D418" s="34" t="s">
        <v>1</v>
      </c>
      <c r="E418" s="35">
        <f>3518</f>
        <v>3518</v>
      </c>
      <c r="F418" s="35">
        <f>E418</f>
        <v>3518</v>
      </c>
    </row>
    <row r="419" spans="1:6" s="1" customFormat="1" ht="75.75" customHeight="1">
      <c r="A419" s="40" t="s">
        <v>256</v>
      </c>
      <c r="B419" s="34" t="s">
        <v>315</v>
      </c>
      <c r="C419" s="34" t="s">
        <v>67</v>
      </c>
      <c r="D419" s="34"/>
      <c r="E419" s="35">
        <f>E420+E422+E424</f>
        <v>26006.800000000003</v>
      </c>
      <c r="F419" s="35">
        <f>F420+F422</f>
        <v>0</v>
      </c>
    </row>
    <row r="420" spans="1:6" s="1" customFormat="1" ht="68.25" customHeight="1">
      <c r="A420" s="36" t="s">
        <v>0</v>
      </c>
      <c r="B420" s="34" t="s">
        <v>315</v>
      </c>
      <c r="C420" s="34" t="s">
        <v>67</v>
      </c>
      <c r="D420" s="38" t="s">
        <v>378</v>
      </c>
      <c r="E420" s="35">
        <f>E421</f>
        <v>21981.9</v>
      </c>
      <c r="F420" s="35"/>
    </row>
    <row r="421" spans="1:6" s="1" customFormat="1" ht="24.75" customHeight="1">
      <c r="A421" s="42" t="s">
        <v>2</v>
      </c>
      <c r="B421" s="34" t="s">
        <v>315</v>
      </c>
      <c r="C421" s="34" t="s">
        <v>67</v>
      </c>
      <c r="D421" s="38" t="s">
        <v>1</v>
      </c>
      <c r="E421" s="35">
        <f>21981.9</f>
        <v>21981.9</v>
      </c>
      <c r="F421" s="35"/>
    </row>
    <row r="422" spans="1:6" s="1" customFormat="1" ht="30.75" customHeight="1">
      <c r="A422" s="36" t="s">
        <v>272</v>
      </c>
      <c r="B422" s="34" t="s">
        <v>315</v>
      </c>
      <c r="C422" s="34" t="s">
        <v>67</v>
      </c>
      <c r="D422" s="38" t="s">
        <v>372</v>
      </c>
      <c r="E422" s="35">
        <f>E423</f>
        <v>3970</v>
      </c>
      <c r="F422" s="35"/>
    </row>
    <row r="423" spans="1:6" s="1" customFormat="1" ht="31.5" customHeight="1">
      <c r="A423" s="42" t="s">
        <v>233</v>
      </c>
      <c r="B423" s="34" t="s">
        <v>315</v>
      </c>
      <c r="C423" s="34" t="s">
        <v>67</v>
      </c>
      <c r="D423" s="38" t="s">
        <v>374</v>
      </c>
      <c r="E423" s="35">
        <f>4084.9-54.9-60</f>
        <v>3970</v>
      </c>
      <c r="F423" s="35"/>
    </row>
    <row r="424" spans="1:6" s="1" customFormat="1" ht="18" customHeight="1">
      <c r="A424" s="42" t="s">
        <v>377</v>
      </c>
      <c r="B424" s="34" t="s">
        <v>315</v>
      </c>
      <c r="C424" s="34" t="s">
        <v>67</v>
      </c>
      <c r="D424" s="38" t="s">
        <v>376</v>
      </c>
      <c r="E424" s="35">
        <f>E425</f>
        <v>54.9</v>
      </c>
      <c r="F424" s="35"/>
    </row>
    <row r="425" spans="1:6" s="1" customFormat="1" ht="18" customHeight="1">
      <c r="A425" s="42" t="s">
        <v>4</v>
      </c>
      <c r="B425" s="34" t="s">
        <v>315</v>
      </c>
      <c r="C425" s="34" t="s">
        <v>67</v>
      </c>
      <c r="D425" s="38" t="s">
        <v>3</v>
      </c>
      <c r="E425" s="35">
        <f>54.9</f>
        <v>54.9</v>
      </c>
      <c r="F425" s="35"/>
    </row>
    <row r="426" spans="1:6" s="1" customFormat="1" ht="30.75" customHeight="1">
      <c r="A426" s="36" t="s">
        <v>104</v>
      </c>
      <c r="B426" s="34" t="s">
        <v>315</v>
      </c>
      <c r="C426" s="34" t="s">
        <v>68</v>
      </c>
      <c r="D426" s="34"/>
      <c r="E426" s="35">
        <f>E427</f>
        <v>13772.2</v>
      </c>
      <c r="F426" s="35"/>
    </row>
    <row r="427" spans="1:6" s="1" customFormat="1" ht="36" customHeight="1">
      <c r="A427" s="44" t="s">
        <v>8</v>
      </c>
      <c r="B427" s="34" t="s">
        <v>315</v>
      </c>
      <c r="C427" s="34" t="s">
        <v>68</v>
      </c>
      <c r="D427" s="34" t="s">
        <v>7</v>
      </c>
      <c r="E427" s="35">
        <f>E428</f>
        <v>13772.2</v>
      </c>
      <c r="F427" s="35"/>
    </row>
    <row r="428" spans="1:6" s="1" customFormat="1" ht="26.25" customHeight="1">
      <c r="A428" s="36" t="s">
        <v>6</v>
      </c>
      <c r="B428" s="34" t="s">
        <v>315</v>
      </c>
      <c r="C428" s="34" t="s">
        <v>68</v>
      </c>
      <c r="D428" s="34" t="s">
        <v>5</v>
      </c>
      <c r="E428" s="35">
        <f>13672.2+100</f>
        <v>13772.2</v>
      </c>
      <c r="F428" s="35"/>
    </row>
    <row r="429" spans="1:6" s="1" customFormat="1" ht="21.75" customHeight="1">
      <c r="A429" s="36" t="s">
        <v>98</v>
      </c>
      <c r="B429" s="34" t="s">
        <v>315</v>
      </c>
      <c r="C429" s="34" t="s">
        <v>69</v>
      </c>
      <c r="D429" s="34"/>
      <c r="E429" s="35">
        <f>E430</f>
        <v>1060</v>
      </c>
      <c r="F429" s="35"/>
    </row>
    <row r="430" spans="1:6" s="1" customFormat="1" ht="28.5" customHeight="1">
      <c r="A430" s="44" t="s">
        <v>8</v>
      </c>
      <c r="B430" s="34" t="s">
        <v>315</v>
      </c>
      <c r="C430" s="34" t="s">
        <v>69</v>
      </c>
      <c r="D430" s="34" t="s">
        <v>7</v>
      </c>
      <c r="E430" s="35">
        <f>E431</f>
        <v>1060</v>
      </c>
      <c r="F430" s="35"/>
    </row>
    <row r="431" spans="1:6" s="1" customFormat="1" ht="22.5" customHeight="1">
      <c r="A431" s="36" t="s">
        <v>6</v>
      </c>
      <c r="B431" s="34" t="s">
        <v>315</v>
      </c>
      <c r="C431" s="34" t="s">
        <v>69</v>
      </c>
      <c r="D431" s="34" t="s">
        <v>5</v>
      </c>
      <c r="E431" s="35">
        <f>1060</f>
        <v>1060</v>
      </c>
      <c r="F431" s="35"/>
    </row>
    <row r="432" spans="1:6" s="1" customFormat="1" ht="31.5" customHeight="1">
      <c r="A432" s="40" t="s">
        <v>147</v>
      </c>
      <c r="B432" s="34" t="s">
        <v>315</v>
      </c>
      <c r="C432" s="34" t="s">
        <v>185</v>
      </c>
      <c r="D432" s="34"/>
      <c r="E432" s="35">
        <f>E433</f>
        <v>60</v>
      </c>
      <c r="F432" s="35"/>
    </row>
    <row r="433" spans="1:6" s="1" customFormat="1" ht="48.75" customHeight="1">
      <c r="A433" s="40" t="s">
        <v>168</v>
      </c>
      <c r="B433" s="34" t="s">
        <v>315</v>
      </c>
      <c r="C433" s="34" t="s">
        <v>185</v>
      </c>
      <c r="D433" s="34"/>
      <c r="E433" s="35">
        <f>E434</f>
        <v>60</v>
      </c>
      <c r="F433" s="35"/>
    </row>
    <row r="434" spans="1:6" s="1" customFormat="1" ht="23.25" customHeight="1">
      <c r="A434" s="36" t="s">
        <v>373</v>
      </c>
      <c r="B434" s="34" t="s">
        <v>315</v>
      </c>
      <c r="C434" s="34" t="s">
        <v>194</v>
      </c>
      <c r="D434" s="34" t="s">
        <v>372</v>
      </c>
      <c r="E434" s="35">
        <f>E435</f>
        <v>60</v>
      </c>
      <c r="F434" s="35"/>
    </row>
    <row r="435" spans="1:6" s="1" customFormat="1" ht="35.25" customHeight="1">
      <c r="A435" s="36" t="s">
        <v>375</v>
      </c>
      <c r="B435" s="34" t="s">
        <v>315</v>
      </c>
      <c r="C435" s="34" t="s">
        <v>194</v>
      </c>
      <c r="D435" s="34" t="s">
        <v>374</v>
      </c>
      <c r="E435" s="35">
        <v>60</v>
      </c>
      <c r="F435" s="35"/>
    </row>
    <row r="436" spans="1:6" s="1" customFormat="1" ht="17.25" customHeight="1">
      <c r="A436" s="24" t="s">
        <v>268</v>
      </c>
      <c r="B436" s="22" t="s">
        <v>318</v>
      </c>
      <c r="C436" s="22"/>
      <c r="D436" s="22"/>
      <c r="E436" s="23">
        <f>E462+E437</f>
        <v>101755.09999999999</v>
      </c>
      <c r="F436" s="23">
        <f>F462+F437</f>
        <v>0</v>
      </c>
    </row>
    <row r="437" spans="1:6" s="1" customFormat="1" ht="18" customHeight="1">
      <c r="A437" s="43" t="s">
        <v>319</v>
      </c>
      <c r="B437" s="45" t="s">
        <v>320</v>
      </c>
      <c r="C437" s="59"/>
      <c r="D437" s="45"/>
      <c r="E437" s="17">
        <f>E438</f>
        <v>92432.9</v>
      </c>
      <c r="F437" s="17">
        <f>F438</f>
        <v>0</v>
      </c>
    </row>
    <row r="438" spans="1:6" s="1" customFormat="1" ht="39.75" customHeight="1">
      <c r="A438" s="44" t="s">
        <v>220</v>
      </c>
      <c r="B438" s="34" t="s">
        <v>320</v>
      </c>
      <c r="C438" s="34" t="s">
        <v>47</v>
      </c>
      <c r="D438" s="33"/>
      <c r="E438" s="35">
        <f>E439+E452+E459</f>
        <v>92432.9</v>
      </c>
      <c r="F438" s="35">
        <f>F439+F452+F459</f>
        <v>0</v>
      </c>
    </row>
    <row r="439" spans="1:6" s="1" customFormat="1" ht="23.25" customHeight="1">
      <c r="A439" s="44" t="s">
        <v>365</v>
      </c>
      <c r="B439" s="34" t="s">
        <v>320</v>
      </c>
      <c r="C439" s="34" t="s">
        <v>70</v>
      </c>
      <c r="D439" s="33"/>
      <c r="E439" s="35">
        <f>E440+E443+E446+E449</f>
        <v>32681.9</v>
      </c>
      <c r="F439" s="35">
        <f>F440+F443+F446</f>
        <v>0</v>
      </c>
    </row>
    <row r="440" spans="1:6" s="1" customFormat="1" ht="19.5" customHeight="1">
      <c r="A440" s="40" t="s">
        <v>111</v>
      </c>
      <c r="B440" s="33" t="s">
        <v>320</v>
      </c>
      <c r="C440" s="34" t="s">
        <v>71</v>
      </c>
      <c r="D440" s="33"/>
      <c r="E440" s="35">
        <f>E441</f>
        <v>25037.5</v>
      </c>
      <c r="F440" s="35"/>
    </row>
    <row r="441" spans="1:6" s="1" customFormat="1" ht="28.5" customHeight="1">
      <c r="A441" s="44" t="s">
        <v>8</v>
      </c>
      <c r="B441" s="34" t="s">
        <v>320</v>
      </c>
      <c r="C441" s="34" t="s">
        <v>71</v>
      </c>
      <c r="D441" s="33" t="s">
        <v>7</v>
      </c>
      <c r="E441" s="35">
        <f>E442</f>
        <v>25037.5</v>
      </c>
      <c r="F441" s="35"/>
    </row>
    <row r="442" spans="1:6" s="1" customFormat="1" ht="20.25" customHeight="1">
      <c r="A442" s="36" t="s">
        <v>6</v>
      </c>
      <c r="B442" s="34" t="s">
        <v>320</v>
      </c>
      <c r="C442" s="34" t="s">
        <v>71</v>
      </c>
      <c r="D442" s="33" t="s">
        <v>5</v>
      </c>
      <c r="E442" s="35">
        <f>25037.5</f>
        <v>25037.5</v>
      </c>
      <c r="F442" s="35"/>
    </row>
    <row r="443" spans="1:6" s="1" customFormat="1" ht="18" customHeight="1">
      <c r="A443" s="36" t="s">
        <v>430</v>
      </c>
      <c r="B443" s="34" t="s">
        <v>320</v>
      </c>
      <c r="C443" s="34" t="s">
        <v>431</v>
      </c>
      <c r="D443" s="33"/>
      <c r="E443" s="35">
        <f>E444</f>
        <v>1000</v>
      </c>
      <c r="F443" s="35"/>
    </row>
    <row r="444" spans="1:6" s="1" customFormat="1" ht="30" customHeight="1">
      <c r="A444" s="44" t="s">
        <v>8</v>
      </c>
      <c r="B444" s="34" t="s">
        <v>320</v>
      </c>
      <c r="C444" s="34" t="s">
        <v>431</v>
      </c>
      <c r="D444" s="33" t="s">
        <v>7</v>
      </c>
      <c r="E444" s="35">
        <f>E445</f>
        <v>1000</v>
      </c>
      <c r="F444" s="35"/>
    </row>
    <row r="445" spans="1:6" s="1" customFormat="1" ht="19.5" customHeight="1">
      <c r="A445" s="36" t="s">
        <v>6</v>
      </c>
      <c r="B445" s="34" t="s">
        <v>320</v>
      </c>
      <c r="C445" s="34" t="s">
        <v>431</v>
      </c>
      <c r="D445" s="33" t="s">
        <v>5</v>
      </c>
      <c r="E445" s="35">
        <f>1000</f>
        <v>1000</v>
      </c>
      <c r="F445" s="35"/>
    </row>
    <row r="446" spans="1:6" s="1" customFormat="1" ht="22.5" customHeight="1">
      <c r="A446" s="36" t="s">
        <v>94</v>
      </c>
      <c r="B446" s="34" t="s">
        <v>320</v>
      </c>
      <c r="C446" s="34" t="s">
        <v>72</v>
      </c>
      <c r="D446" s="33"/>
      <c r="E446" s="35">
        <f>E447</f>
        <v>1495</v>
      </c>
      <c r="F446" s="35"/>
    </row>
    <row r="447" spans="1:6" s="1" customFormat="1" ht="32.25" customHeight="1">
      <c r="A447" s="44" t="s">
        <v>8</v>
      </c>
      <c r="B447" s="34" t="s">
        <v>320</v>
      </c>
      <c r="C447" s="34" t="s">
        <v>72</v>
      </c>
      <c r="D447" s="33" t="s">
        <v>7</v>
      </c>
      <c r="E447" s="35">
        <f>E448</f>
        <v>1495</v>
      </c>
      <c r="F447" s="35"/>
    </row>
    <row r="448" spans="1:6" s="1" customFormat="1" ht="24.75" customHeight="1">
      <c r="A448" s="36" t="s">
        <v>6</v>
      </c>
      <c r="B448" s="34" t="s">
        <v>320</v>
      </c>
      <c r="C448" s="34" t="s">
        <v>72</v>
      </c>
      <c r="D448" s="33" t="s">
        <v>5</v>
      </c>
      <c r="E448" s="35">
        <f>1495</f>
        <v>1495</v>
      </c>
      <c r="F448" s="35"/>
    </row>
    <row r="449" spans="1:6" s="1" customFormat="1" ht="30.75" customHeight="1">
      <c r="A449" s="36" t="s">
        <v>443</v>
      </c>
      <c r="B449" s="34" t="s">
        <v>320</v>
      </c>
      <c r="C449" s="34" t="s">
        <v>444</v>
      </c>
      <c r="D449" s="33"/>
      <c r="E449" s="35">
        <f>E450</f>
        <v>5149.4</v>
      </c>
      <c r="F449" s="35"/>
    </row>
    <row r="450" spans="1:6" s="1" customFormat="1" ht="30" customHeight="1">
      <c r="A450" s="44" t="s">
        <v>8</v>
      </c>
      <c r="B450" s="34" t="s">
        <v>320</v>
      </c>
      <c r="C450" s="34" t="s">
        <v>444</v>
      </c>
      <c r="D450" s="33" t="s">
        <v>7</v>
      </c>
      <c r="E450" s="35">
        <f>E451</f>
        <v>5149.4</v>
      </c>
      <c r="F450" s="35"/>
    </row>
    <row r="451" spans="1:6" s="1" customFormat="1" ht="24.75" customHeight="1">
      <c r="A451" s="36" t="s">
        <v>6</v>
      </c>
      <c r="B451" s="34" t="s">
        <v>320</v>
      </c>
      <c r="C451" s="34" t="s">
        <v>444</v>
      </c>
      <c r="D451" s="33" t="s">
        <v>5</v>
      </c>
      <c r="E451" s="35">
        <v>5149.4</v>
      </c>
      <c r="F451" s="35"/>
    </row>
    <row r="452" spans="1:6" s="1" customFormat="1" ht="45.75" customHeight="1">
      <c r="A452" s="36" t="s">
        <v>148</v>
      </c>
      <c r="B452" s="34" t="s">
        <v>320</v>
      </c>
      <c r="C452" s="34" t="s">
        <v>73</v>
      </c>
      <c r="D452" s="33"/>
      <c r="E452" s="35">
        <f>E453+E456</f>
        <v>58251</v>
      </c>
      <c r="F452" s="35">
        <f>F453+F456</f>
        <v>0</v>
      </c>
    </row>
    <row r="453" spans="1:6" s="1" customFormat="1" ht="21.75" customHeight="1">
      <c r="A453" s="40" t="s">
        <v>112</v>
      </c>
      <c r="B453" s="34" t="s">
        <v>320</v>
      </c>
      <c r="C453" s="34" t="s">
        <v>74</v>
      </c>
      <c r="D453" s="33"/>
      <c r="E453" s="35">
        <f>E454</f>
        <v>52001</v>
      </c>
      <c r="F453" s="35"/>
    </row>
    <row r="454" spans="1:6" s="1" customFormat="1" ht="30" customHeight="1">
      <c r="A454" s="44" t="s">
        <v>8</v>
      </c>
      <c r="B454" s="34" t="s">
        <v>320</v>
      </c>
      <c r="C454" s="34" t="s">
        <v>74</v>
      </c>
      <c r="D454" s="33" t="s">
        <v>7</v>
      </c>
      <c r="E454" s="35">
        <f>E455</f>
        <v>52001</v>
      </c>
      <c r="F454" s="35"/>
    </row>
    <row r="455" spans="1:6" s="1" customFormat="1" ht="22.5" customHeight="1">
      <c r="A455" s="36" t="s">
        <v>6</v>
      </c>
      <c r="B455" s="34" t="s">
        <v>320</v>
      </c>
      <c r="C455" s="34" t="s">
        <v>74</v>
      </c>
      <c r="D455" s="33" t="s">
        <v>5</v>
      </c>
      <c r="E455" s="35">
        <f>52001</f>
        <v>52001</v>
      </c>
      <c r="F455" s="35"/>
    </row>
    <row r="456" spans="1:6" s="1" customFormat="1" ht="19.5" customHeight="1">
      <c r="A456" s="36" t="s">
        <v>113</v>
      </c>
      <c r="B456" s="34" t="s">
        <v>320</v>
      </c>
      <c r="C456" s="34" t="s">
        <v>75</v>
      </c>
      <c r="D456" s="33"/>
      <c r="E456" s="35">
        <f>E457</f>
        <v>6250</v>
      </c>
      <c r="F456" s="35"/>
    </row>
    <row r="457" spans="1:6" s="1" customFormat="1" ht="30.75" customHeight="1">
      <c r="A457" s="44" t="s">
        <v>8</v>
      </c>
      <c r="B457" s="34" t="s">
        <v>320</v>
      </c>
      <c r="C457" s="34" t="s">
        <v>75</v>
      </c>
      <c r="D457" s="33" t="s">
        <v>7</v>
      </c>
      <c r="E457" s="35">
        <f>E458</f>
        <v>6250</v>
      </c>
      <c r="F457" s="35"/>
    </row>
    <row r="458" spans="1:6" s="1" customFormat="1" ht="21.75" customHeight="1">
      <c r="A458" s="36" t="s">
        <v>6</v>
      </c>
      <c r="B458" s="34" t="s">
        <v>320</v>
      </c>
      <c r="C458" s="34" t="s">
        <v>75</v>
      </c>
      <c r="D458" s="33" t="s">
        <v>5</v>
      </c>
      <c r="E458" s="35">
        <f>6250</f>
        <v>6250</v>
      </c>
      <c r="F458" s="35"/>
    </row>
    <row r="459" spans="1:6" s="1" customFormat="1" ht="30.75" customHeight="1">
      <c r="A459" s="36" t="s">
        <v>230</v>
      </c>
      <c r="B459" s="34" t="s">
        <v>320</v>
      </c>
      <c r="C459" s="34" t="s">
        <v>76</v>
      </c>
      <c r="D459" s="33"/>
      <c r="E459" s="35">
        <f>E460</f>
        <v>1500</v>
      </c>
      <c r="F459" s="35"/>
    </row>
    <row r="460" spans="1:6" s="1" customFormat="1" ht="23.25" customHeight="1">
      <c r="A460" s="42" t="s">
        <v>373</v>
      </c>
      <c r="B460" s="34" t="s">
        <v>320</v>
      </c>
      <c r="C460" s="34" t="s">
        <v>77</v>
      </c>
      <c r="D460" s="33" t="s">
        <v>372</v>
      </c>
      <c r="E460" s="35">
        <f>E461</f>
        <v>1500</v>
      </c>
      <c r="F460" s="35"/>
    </row>
    <row r="461" spans="1:6" s="1" customFormat="1" ht="30.75" customHeight="1">
      <c r="A461" s="42" t="s">
        <v>375</v>
      </c>
      <c r="B461" s="34" t="s">
        <v>320</v>
      </c>
      <c r="C461" s="34" t="s">
        <v>77</v>
      </c>
      <c r="D461" s="33" t="s">
        <v>374</v>
      </c>
      <c r="E461" s="35">
        <v>1500</v>
      </c>
      <c r="F461" s="35"/>
    </row>
    <row r="462" spans="1:6" s="1" customFormat="1" ht="30">
      <c r="A462" s="43" t="s">
        <v>239</v>
      </c>
      <c r="B462" s="47" t="s">
        <v>240</v>
      </c>
      <c r="C462" s="85"/>
      <c r="D462" s="47"/>
      <c r="E462" s="17">
        <f>E463</f>
        <v>9322.2</v>
      </c>
      <c r="F462" s="17"/>
    </row>
    <row r="463" spans="1:6" s="1" customFormat="1" ht="21" customHeight="1">
      <c r="A463" s="36" t="s">
        <v>366</v>
      </c>
      <c r="B463" s="33" t="s">
        <v>240</v>
      </c>
      <c r="C463" s="34" t="s">
        <v>78</v>
      </c>
      <c r="D463" s="33"/>
      <c r="E463" s="35">
        <f>E464</f>
        <v>9322.2</v>
      </c>
      <c r="F463" s="35"/>
    </row>
    <row r="464" spans="1:6" s="1" customFormat="1" ht="60" customHeight="1">
      <c r="A464" s="40" t="s">
        <v>317</v>
      </c>
      <c r="B464" s="33" t="s">
        <v>240</v>
      </c>
      <c r="C464" s="34" t="s">
        <v>79</v>
      </c>
      <c r="D464" s="34"/>
      <c r="E464" s="35">
        <f>E465+E467+E469</f>
        <v>9322.2</v>
      </c>
      <c r="F464" s="35"/>
    </row>
    <row r="465" spans="1:6" s="1" customFormat="1" ht="67.5" customHeight="1">
      <c r="A465" s="36" t="s">
        <v>0</v>
      </c>
      <c r="B465" s="33" t="s">
        <v>240</v>
      </c>
      <c r="C465" s="34" t="s">
        <v>79</v>
      </c>
      <c r="D465" s="34" t="s">
        <v>378</v>
      </c>
      <c r="E465" s="35">
        <f>E466</f>
        <v>8071.200000000001</v>
      </c>
      <c r="F465" s="35"/>
    </row>
    <row r="466" spans="1:6" s="1" customFormat="1" ht="24" customHeight="1">
      <c r="A466" s="36" t="s">
        <v>2</v>
      </c>
      <c r="B466" s="33" t="s">
        <v>240</v>
      </c>
      <c r="C466" s="34" t="s">
        <v>79</v>
      </c>
      <c r="D466" s="34" t="s">
        <v>1</v>
      </c>
      <c r="E466" s="35">
        <f>8771.2-700</f>
        <v>8071.200000000001</v>
      </c>
      <c r="F466" s="35"/>
    </row>
    <row r="467" spans="1:6" s="1" customFormat="1" ht="21.75" customHeight="1">
      <c r="A467" s="42" t="s">
        <v>373</v>
      </c>
      <c r="B467" s="33" t="s">
        <v>240</v>
      </c>
      <c r="C467" s="34" t="s">
        <v>79</v>
      </c>
      <c r="D467" s="34" t="s">
        <v>372</v>
      </c>
      <c r="E467" s="35">
        <f>E468</f>
        <v>1248</v>
      </c>
      <c r="F467" s="35"/>
    </row>
    <row r="468" spans="1:6" s="1" customFormat="1" ht="30.75" customHeight="1">
      <c r="A468" s="42" t="s">
        <v>375</v>
      </c>
      <c r="B468" s="33" t="s">
        <v>240</v>
      </c>
      <c r="C468" s="34" t="s">
        <v>79</v>
      </c>
      <c r="D468" s="34" t="s">
        <v>374</v>
      </c>
      <c r="E468" s="35">
        <f>1248</f>
        <v>1248</v>
      </c>
      <c r="F468" s="35"/>
    </row>
    <row r="469" spans="1:6" s="1" customFormat="1" ht="20.25" customHeight="1">
      <c r="A469" s="42" t="s">
        <v>377</v>
      </c>
      <c r="B469" s="33" t="s">
        <v>240</v>
      </c>
      <c r="C469" s="34" t="s">
        <v>79</v>
      </c>
      <c r="D469" s="34" t="s">
        <v>376</v>
      </c>
      <c r="E469" s="35">
        <f>E470</f>
        <v>3</v>
      </c>
      <c r="F469" s="35"/>
    </row>
    <row r="470" spans="1:6" s="1" customFormat="1" ht="21" customHeight="1">
      <c r="A470" s="42" t="s">
        <v>4</v>
      </c>
      <c r="B470" s="33" t="s">
        <v>240</v>
      </c>
      <c r="C470" s="34" t="s">
        <v>79</v>
      </c>
      <c r="D470" s="34" t="s">
        <v>3</v>
      </c>
      <c r="E470" s="35">
        <f>3</f>
        <v>3</v>
      </c>
      <c r="F470" s="35"/>
    </row>
    <row r="471" spans="1:8" s="1" customFormat="1" ht="24" customHeight="1">
      <c r="A471" s="86" t="s">
        <v>269</v>
      </c>
      <c r="B471" s="87" t="s">
        <v>288</v>
      </c>
      <c r="C471" s="87"/>
      <c r="D471" s="87"/>
      <c r="E471" s="88">
        <f>E472</f>
        <v>42738</v>
      </c>
      <c r="F471" s="88">
        <f>F472</f>
        <v>39498</v>
      </c>
      <c r="H471" s="8"/>
    </row>
    <row r="472" spans="1:6" ht="17.25" customHeight="1">
      <c r="A472" s="58" t="s">
        <v>238</v>
      </c>
      <c r="B472" s="59" t="s">
        <v>270</v>
      </c>
      <c r="C472" s="59"/>
      <c r="D472" s="59"/>
      <c r="E472" s="60">
        <f>E473</f>
        <v>42738</v>
      </c>
      <c r="F472" s="60">
        <f>F473</f>
        <v>39498</v>
      </c>
    </row>
    <row r="473" spans="1:6" ht="57" customHeight="1">
      <c r="A473" s="44" t="s">
        <v>139</v>
      </c>
      <c r="B473" s="38" t="s">
        <v>270</v>
      </c>
      <c r="C473" s="50" t="s">
        <v>80</v>
      </c>
      <c r="D473" s="38"/>
      <c r="E473" s="39">
        <f>E474+E477</f>
        <v>42738</v>
      </c>
      <c r="F473" s="39">
        <f>F474+F477</f>
        <v>39498</v>
      </c>
    </row>
    <row r="474" spans="1:6" ht="59.25" customHeight="1">
      <c r="A474" s="44" t="s">
        <v>182</v>
      </c>
      <c r="B474" s="38" t="s">
        <v>270</v>
      </c>
      <c r="C474" s="50" t="s">
        <v>81</v>
      </c>
      <c r="D474" s="38"/>
      <c r="E474" s="39">
        <f>E475</f>
        <v>3240</v>
      </c>
      <c r="F474" s="39">
        <f>F475</f>
        <v>0</v>
      </c>
    </row>
    <row r="475" spans="1:6" ht="21.75" customHeight="1">
      <c r="A475" s="42" t="s">
        <v>224</v>
      </c>
      <c r="B475" s="38" t="s">
        <v>270</v>
      </c>
      <c r="C475" s="50" t="s">
        <v>81</v>
      </c>
      <c r="D475" s="38" t="s">
        <v>19</v>
      </c>
      <c r="E475" s="39">
        <f>E476</f>
        <v>3240</v>
      </c>
      <c r="F475" s="39"/>
    </row>
    <row r="476" spans="1:6" ht="28.5" customHeight="1">
      <c r="A476" s="40" t="s">
        <v>242</v>
      </c>
      <c r="B476" s="38" t="s">
        <v>270</v>
      </c>
      <c r="C476" s="50" t="s">
        <v>81</v>
      </c>
      <c r="D476" s="38" t="s">
        <v>241</v>
      </c>
      <c r="E476" s="39">
        <f>3240</f>
        <v>3240</v>
      </c>
      <c r="F476" s="39"/>
    </row>
    <row r="477" spans="1:6" ht="42.75" customHeight="1">
      <c r="A477" s="42" t="s">
        <v>183</v>
      </c>
      <c r="B477" s="38" t="s">
        <v>270</v>
      </c>
      <c r="C477" s="50" t="s">
        <v>396</v>
      </c>
      <c r="D477" s="38"/>
      <c r="E477" s="39">
        <f>E478</f>
        <v>39498</v>
      </c>
      <c r="F477" s="39">
        <f>F478</f>
        <v>39498</v>
      </c>
    </row>
    <row r="478" spans="1:6" ht="21.75" customHeight="1">
      <c r="A478" s="42" t="s">
        <v>373</v>
      </c>
      <c r="B478" s="38" t="s">
        <v>270</v>
      </c>
      <c r="C478" s="50" t="s">
        <v>396</v>
      </c>
      <c r="D478" s="38" t="s">
        <v>372</v>
      </c>
      <c r="E478" s="39">
        <f>E479</f>
        <v>39498</v>
      </c>
      <c r="F478" s="39">
        <f>F479</f>
        <v>39498</v>
      </c>
    </row>
    <row r="479" spans="1:6" ht="33.75" customHeight="1">
      <c r="A479" s="42" t="s">
        <v>375</v>
      </c>
      <c r="B479" s="38" t="s">
        <v>270</v>
      </c>
      <c r="C479" s="50" t="s">
        <v>396</v>
      </c>
      <c r="D479" s="38" t="s">
        <v>374</v>
      </c>
      <c r="E479" s="39">
        <f>39498</f>
        <v>39498</v>
      </c>
      <c r="F479" s="39">
        <f>E479</f>
        <v>39498</v>
      </c>
    </row>
    <row r="480" spans="1:8" ht="19.5" customHeight="1">
      <c r="A480" s="89" t="s">
        <v>296</v>
      </c>
      <c r="B480" s="25" t="s">
        <v>321</v>
      </c>
      <c r="C480" s="25"/>
      <c r="D480" s="25"/>
      <c r="E480" s="26">
        <f>E481+E487+E505</f>
        <v>205277.8</v>
      </c>
      <c r="F480" s="26">
        <f>F481+F487+F505</f>
        <v>188413</v>
      </c>
      <c r="H480" s="10"/>
    </row>
    <row r="481" spans="1:6" ht="15.75" customHeight="1">
      <c r="A481" s="43" t="s">
        <v>322</v>
      </c>
      <c r="B481" s="62">
        <v>1001</v>
      </c>
      <c r="C481" s="45"/>
      <c r="D481" s="47"/>
      <c r="E481" s="16">
        <f>E482</f>
        <v>11440</v>
      </c>
      <c r="F481" s="16"/>
    </row>
    <row r="482" spans="1:10" ht="30" customHeight="1">
      <c r="A482" s="44" t="s">
        <v>147</v>
      </c>
      <c r="B482" s="63">
        <v>1001</v>
      </c>
      <c r="C482" s="34" t="s">
        <v>185</v>
      </c>
      <c r="D482" s="33"/>
      <c r="E482" s="37">
        <f>E483</f>
        <v>11440</v>
      </c>
      <c r="F482" s="37"/>
      <c r="H482" s="14"/>
      <c r="I482" s="13"/>
      <c r="J482" s="14"/>
    </row>
    <row r="483" spans="1:10" ht="48.75" customHeight="1">
      <c r="A483" s="44" t="s">
        <v>168</v>
      </c>
      <c r="B483" s="63">
        <v>1001</v>
      </c>
      <c r="C483" s="34" t="s">
        <v>193</v>
      </c>
      <c r="D483" s="33"/>
      <c r="E483" s="37">
        <f>E485</f>
        <v>11440</v>
      </c>
      <c r="F483" s="37"/>
      <c r="H483" s="14"/>
      <c r="I483" s="13"/>
      <c r="J483" s="14"/>
    </row>
    <row r="484" spans="1:10" ht="27.75" customHeight="1">
      <c r="A484" s="40" t="s">
        <v>344</v>
      </c>
      <c r="B484" s="63">
        <v>1001</v>
      </c>
      <c r="C484" s="34" t="s">
        <v>194</v>
      </c>
      <c r="D484" s="33"/>
      <c r="E484" s="37">
        <f>E485</f>
        <v>11440</v>
      </c>
      <c r="F484" s="37"/>
      <c r="H484" s="14"/>
      <c r="I484" s="13"/>
      <c r="J484" s="14"/>
    </row>
    <row r="485" spans="1:6" ht="19.5" customHeight="1">
      <c r="A485" s="40" t="s">
        <v>90</v>
      </c>
      <c r="B485" s="63">
        <v>1001</v>
      </c>
      <c r="C485" s="34" t="s">
        <v>194</v>
      </c>
      <c r="D485" s="33" t="s">
        <v>19</v>
      </c>
      <c r="E485" s="37">
        <f>E486</f>
        <v>11440</v>
      </c>
      <c r="F485" s="37"/>
    </row>
    <row r="486" spans="1:6" ht="24" customHeight="1">
      <c r="A486" s="40" t="s">
        <v>96</v>
      </c>
      <c r="B486" s="63">
        <v>1001</v>
      </c>
      <c r="C486" s="34" t="s">
        <v>194</v>
      </c>
      <c r="D486" s="33" t="s">
        <v>95</v>
      </c>
      <c r="E486" s="37">
        <f>11440</f>
        <v>11440</v>
      </c>
      <c r="F486" s="37"/>
    </row>
    <row r="487" spans="1:6" ht="18" customHeight="1">
      <c r="A487" s="43" t="s">
        <v>324</v>
      </c>
      <c r="B487" s="45" t="s">
        <v>325</v>
      </c>
      <c r="C487" s="45"/>
      <c r="D487" s="45"/>
      <c r="E487" s="17">
        <f>E488+E491+E494</f>
        <v>95343.8</v>
      </c>
      <c r="F487" s="17">
        <f>F488+F491+F494</f>
        <v>89919</v>
      </c>
    </row>
    <row r="488" spans="1:6" ht="75" customHeight="1">
      <c r="A488" s="44" t="s">
        <v>214</v>
      </c>
      <c r="B488" s="34" t="s">
        <v>325</v>
      </c>
      <c r="C488" s="34" t="s">
        <v>209</v>
      </c>
      <c r="D488" s="34"/>
      <c r="E488" s="35">
        <f>E489</f>
        <v>4034.8</v>
      </c>
      <c r="F488" s="35">
        <f>F489</f>
        <v>0</v>
      </c>
    </row>
    <row r="489" spans="1:6" ht="18.75" customHeight="1">
      <c r="A489" s="40" t="s">
        <v>90</v>
      </c>
      <c r="B489" s="34" t="s">
        <v>325</v>
      </c>
      <c r="C489" s="34" t="s">
        <v>210</v>
      </c>
      <c r="D489" s="34" t="s">
        <v>19</v>
      </c>
      <c r="E489" s="35">
        <f>E490</f>
        <v>4034.8</v>
      </c>
      <c r="F489" s="35"/>
    </row>
    <row r="490" spans="1:6" ht="29.25" customHeight="1">
      <c r="A490" s="40" t="s">
        <v>242</v>
      </c>
      <c r="B490" s="34" t="s">
        <v>325</v>
      </c>
      <c r="C490" s="34" t="s">
        <v>210</v>
      </c>
      <c r="D490" s="34" t="s">
        <v>241</v>
      </c>
      <c r="E490" s="35">
        <f>4034.8</f>
        <v>4034.8</v>
      </c>
      <c r="F490" s="35"/>
    </row>
    <row r="491" spans="1:6" ht="61.5" customHeight="1">
      <c r="A491" s="40" t="s">
        <v>138</v>
      </c>
      <c r="B491" s="34" t="s">
        <v>325</v>
      </c>
      <c r="C491" s="34" t="s">
        <v>397</v>
      </c>
      <c r="D491" s="34"/>
      <c r="E491" s="35">
        <f>E493</f>
        <v>88996</v>
      </c>
      <c r="F491" s="35">
        <f>F493</f>
        <v>88996</v>
      </c>
    </row>
    <row r="492" spans="1:6" ht="22.5" customHeight="1">
      <c r="A492" s="40" t="s">
        <v>90</v>
      </c>
      <c r="B492" s="34" t="s">
        <v>325</v>
      </c>
      <c r="C492" s="34" t="s">
        <v>397</v>
      </c>
      <c r="D492" s="34" t="s">
        <v>19</v>
      </c>
      <c r="E492" s="35">
        <f>E493</f>
        <v>88996</v>
      </c>
      <c r="F492" s="35">
        <f>F493</f>
        <v>88996</v>
      </c>
    </row>
    <row r="493" spans="1:6" ht="30.75" customHeight="1">
      <c r="A493" s="40" t="s">
        <v>242</v>
      </c>
      <c r="B493" s="34" t="s">
        <v>325</v>
      </c>
      <c r="C493" s="34" t="s">
        <v>397</v>
      </c>
      <c r="D493" s="34" t="s">
        <v>241</v>
      </c>
      <c r="E493" s="35">
        <v>88996</v>
      </c>
      <c r="F493" s="35">
        <f>E493</f>
        <v>88996</v>
      </c>
    </row>
    <row r="494" spans="1:6" ht="33" customHeight="1">
      <c r="A494" s="44" t="s">
        <v>153</v>
      </c>
      <c r="B494" s="34" t="s">
        <v>325</v>
      </c>
      <c r="C494" s="34" t="s">
        <v>379</v>
      </c>
      <c r="D494" s="34"/>
      <c r="E494" s="35">
        <f>E498+E501+E495</f>
        <v>2313</v>
      </c>
      <c r="F494" s="35">
        <f>F498+F501+F495</f>
        <v>923</v>
      </c>
    </row>
    <row r="495" spans="1:6" ht="29.25" customHeight="1">
      <c r="A495" s="40" t="s">
        <v>231</v>
      </c>
      <c r="B495" s="34" t="s">
        <v>325</v>
      </c>
      <c r="C495" s="34" t="s">
        <v>398</v>
      </c>
      <c r="D495" s="34"/>
      <c r="E495" s="35">
        <f>E496</f>
        <v>1300</v>
      </c>
      <c r="F495" s="35">
        <f>F496</f>
        <v>0</v>
      </c>
    </row>
    <row r="496" spans="1:6" ht="24" customHeight="1">
      <c r="A496" s="40" t="s">
        <v>90</v>
      </c>
      <c r="B496" s="34" t="s">
        <v>325</v>
      </c>
      <c r="C496" s="34" t="s">
        <v>399</v>
      </c>
      <c r="D496" s="34" t="s">
        <v>19</v>
      </c>
      <c r="E496" s="35">
        <f>E497</f>
        <v>1300</v>
      </c>
      <c r="F496" s="35"/>
    </row>
    <row r="497" spans="1:6" ht="29.25" customHeight="1">
      <c r="A497" s="40" t="s">
        <v>242</v>
      </c>
      <c r="B497" s="34" t="s">
        <v>325</v>
      </c>
      <c r="C497" s="34" t="s">
        <v>400</v>
      </c>
      <c r="D497" s="34" t="s">
        <v>241</v>
      </c>
      <c r="E497" s="35">
        <f>1300</f>
        <v>1300</v>
      </c>
      <c r="F497" s="35"/>
    </row>
    <row r="498" spans="1:6" ht="28.5" customHeight="1">
      <c r="A498" s="44" t="s">
        <v>156</v>
      </c>
      <c r="B498" s="34" t="s">
        <v>325</v>
      </c>
      <c r="C498" s="34" t="s">
        <v>401</v>
      </c>
      <c r="D498" s="34"/>
      <c r="E498" s="35">
        <f>E499</f>
        <v>90</v>
      </c>
      <c r="F498" s="35"/>
    </row>
    <row r="499" spans="1:6" ht="21.75" customHeight="1">
      <c r="A499" s="40" t="s">
        <v>90</v>
      </c>
      <c r="B499" s="34" t="s">
        <v>325</v>
      </c>
      <c r="C499" s="34" t="s">
        <v>402</v>
      </c>
      <c r="D499" s="34" t="s">
        <v>19</v>
      </c>
      <c r="E499" s="35">
        <f>E500</f>
        <v>90</v>
      </c>
      <c r="F499" s="35"/>
    </row>
    <row r="500" spans="1:6" ht="28.5" customHeight="1">
      <c r="A500" s="40" t="s">
        <v>242</v>
      </c>
      <c r="B500" s="34" t="s">
        <v>325</v>
      </c>
      <c r="C500" s="34" t="s">
        <v>402</v>
      </c>
      <c r="D500" s="34" t="s">
        <v>241</v>
      </c>
      <c r="E500" s="35">
        <v>90</v>
      </c>
      <c r="F500" s="35"/>
    </row>
    <row r="501" spans="1:6" ht="29.25" customHeight="1">
      <c r="A501" s="40" t="s">
        <v>154</v>
      </c>
      <c r="B501" s="34" t="s">
        <v>325</v>
      </c>
      <c r="C501" s="34" t="s">
        <v>403</v>
      </c>
      <c r="D501" s="34"/>
      <c r="E501" s="35">
        <f aca="true" t="shared" si="3" ref="E501:F503">E502</f>
        <v>923</v>
      </c>
      <c r="F501" s="35">
        <f t="shared" si="3"/>
        <v>923</v>
      </c>
    </row>
    <row r="502" spans="1:6" ht="90.75" customHeight="1">
      <c r="A502" s="80" t="s">
        <v>114</v>
      </c>
      <c r="B502" s="34" t="s">
        <v>325</v>
      </c>
      <c r="C502" s="34" t="s">
        <v>404</v>
      </c>
      <c r="D502" s="34"/>
      <c r="E502" s="35">
        <f t="shared" si="3"/>
        <v>923</v>
      </c>
      <c r="F502" s="35">
        <f t="shared" si="3"/>
        <v>923</v>
      </c>
    </row>
    <row r="503" spans="1:6" ht="24" customHeight="1">
      <c r="A503" s="40" t="s">
        <v>90</v>
      </c>
      <c r="B503" s="34" t="s">
        <v>325</v>
      </c>
      <c r="C503" s="34" t="s">
        <v>404</v>
      </c>
      <c r="D503" s="34" t="s">
        <v>19</v>
      </c>
      <c r="E503" s="35">
        <f t="shared" si="3"/>
        <v>923</v>
      </c>
      <c r="F503" s="35">
        <f t="shared" si="3"/>
        <v>923</v>
      </c>
    </row>
    <row r="504" spans="1:6" ht="21.75" customHeight="1">
      <c r="A504" s="40" t="s">
        <v>116</v>
      </c>
      <c r="B504" s="34" t="s">
        <v>325</v>
      </c>
      <c r="C504" s="34" t="s">
        <v>404</v>
      </c>
      <c r="D504" s="34" t="s">
        <v>115</v>
      </c>
      <c r="E504" s="35">
        <f>923</f>
        <v>923</v>
      </c>
      <c r="F504" s="35">
        <f>923</f>
        <v>923</v>
      </c>
    </row>
    <row r="505" spans="1:6" ht="21.75" customHeight="1">
      <c r="A505" s="43" t="s">
        <v>247</v>
      </c>
      <c r="B505" s="45" t="s">
        <v>323</v>
      </c>
      <c r="C505" s="45"/>
      <c r="D505" s="45"/>
      <c r="E505" s="17">
        <f>E506+E510</f>
        <v>98494</v>
      </c>
      <c r="F505" s="17">
        <f>F506+F512</f>
        <v>98494</v>
      </c>
    </row>
    <row r="506" spans="1:6" ht="21.75" customHeight="1">
      <c r="A506" s="40" t="s">
        <v>361</v>
      </c>
      <c r="B506" s="34" t="s">
        <v>323</v>
      </c>
      <c r="C506" s="34" t="s">
        <v>330</v>
      </c>
      <c r="D506" s="34"/>
      <c r="E506" s="35">
        <f aca="true" t="shared" si="4" ref="E506:F508">E507</f>
        <v>67734</v>
      </c>
      <c r="F506" s="35">
        <f t="shared" si="4"/>
        <v>67734</v>
      </c>
    </row>
    <row r="507" spans="1:6" ht="76.5" customHeight="1">
      <c r="A507" s="40" t="s">
        <v>360</v>
      </c>
      <c r="B507" s="34" t="s">
        <v>323</v>
      </c>
      <c r="C507" s="18" t="s">
        <v>184</v>
      </c>
      <c r="D507" s="34"/>
      <c r="E507" s="35">
        <f t="shared" si="4"/>
        <v>67734</v>
      </c>
      <c r="F507" s="35">
        <f t="shared" si="4"/>
        <v>67734</v>
      </c>
    </row>
    <row r="508" spans="1:6" ht="21.75" customHeight="1">
      <c r="A508" s="40" t="s">
        <v>90</v>
      </c>
      <c r="B508" s="34" t="s">
        <v>323</v>
      </c>
      <c r="C508" s="34" t="s">
        <v>184</v>
      </c>
      <c r="D508" s="34" t="s">
        <v>19</v>
      </c>
      <c r="E508" s="35">
        <f t="shared" si="4"/>
        <v>67734</v>
      </c>
      <c r="F508" s="35">
        <f t="shared" si="4"/>
        <v>67734</v>
      </c>
    </row>
    <row r="509" spans="1:6" ht="30" customHeight="1">
      <c r="A509" s="40" t="s">
        <v>242</v>
      </c>
      <c r="B509" s="34" t="s">
        <v>323</v>
      </c>
      <c r="C509" s="34" t="s">
        <v>184</v>
      </c>
      <c r="D509" s="34" t="s">
        <v>241</v>
      </c>
      <c r="E509" s="35">
        <f>67734</f>
        <v>67734</v>
      </c>
      <c r="F509" s="35">
        <f>E509</f>
        <v>67734</v>
      </c>
    </row>
    <row r="510" spans="1:6" ht="30" customHeight="1">
      <c r="A510" s="44" t="s">
        <v>153</v>
      </c>
      <c r="B510" s="34" t="s">
        <v>323</v>
      </c>
      <c r="C510" s="34" t="s">
        <v>379</v>
      </c>
      <c r="D510" s="34"/>
      <c r="E510" s="35">
        <f aca="true" t="shared" si="5" ref="E510:F513">E511</f>
        <v>30760</v>
      </c>
      <c r="F510" s="35">
        <f t="shared" si="5"/>
        <v>30760</v>
      </c>
    </row>
    <row r="511" spans="1:6" ht="44.25" customHeight="1">
      <c r="A511" s="44" t="s">
        <v>155</v>
      </c>
      <c r="B511" s="34" t="s">
        <v>323</v>
      </c>
      <c r="C511" s="34" t="s">
        <v>380</v>
      </c>
      <c r="D511" s="34"/>
      <c r="E511" s="35">
        <f t="shared" si="5"/>
        <v>30760</v>
      </c>
      <c r="F511" s="35">
        <f t="shared" si="5"/>
        <v>30760</v>
      </c>
    </row>
    <row r="512" spans="1:6" ht="58.5" customHeight="1">
      <c r="A512" s="40" t="s">
        <v>364</v>
      </c>
      <c r="B512" s="34" t="s">
        <v>323</v>
      </c>
      <c r="C512" s="34" t="s">
        <v>381</v>
      </c>
      <c r="D512" s="34"/>
      <c r="E512" s="35">
        <f t="shared" si="5"/>
        <v>30760</v>
      </c>
      <c r="F512" s="35">
        <f t="shared" si="5"/>
        <v>30760</v>
      </c>
    </row>
    <row r="513" spans="1:6" ht="30" customHeight="1">
      <c r="A513" s="49" t="s">
        <v>92</v>
      </c>
      <c r="B513" s="34" t="s">
        <v>323</v>
      </c>
      <c r="C513" s="34" t="s">
        <v>381</v>
      </c>
      <c r="D513" s="34" t="s">
        <v>91</v>
      </c>
      <c r="E513" s="35">
        <f t="shared" si="5"/>
        <v>30760</v>
      </c>
      <c r="F513" s="35">
        <f t="shared" si="5"/>
        <v>30760</v>
      </c>
    </row>
    <row r="514" spans="1:6" ht="18" customHeight="1">
      <c r="A514" s="40" t="s">
        <v>93</v>
      </c>
      <c r="B514" s="34" t="s">
        <v>323</v>
      </c>
      <c r="C514" s="34" t="s">
        <v>381</v>
      </c>
      <c r="D514" s="34" t="s">
        <v>97</v>
      </c>
      <c r="E514" s="35">
        <f>30760</f>
        <v>30760</v>
      </c>
      <c r="F514" s="35">
        <f>E514</f>
        <v>30760</v>
      </c>
    </row>
    <row r="515" spans="1:8" s="5" customFormat="1" ht="22.5" customHeight="1">
      <c r="A515" s="24" t="s">
        <v>249</v>
      </c>
      <c r="B515" s="22" t="s">
        <v>273</v>
      </c>
      <c r="C515" s="22"/>
      <c r="D515" s="22"/>
      <c r="E515" s="23">
        <f>E516</f>
        <v>153489.2</v>
      </c>
      <c r="F515" s="23">
        <f>F516</f>
        <v>70000</v>
      </c>
      <c r="H515" s="73"/>
    </row>
    <row r="516" spans="1:6" ht="18.75" customHeight="1">
      <c r="A516" s="43" t="s">
        <v>259</v>
      </c>
      <c r="B516" s="45" t="s">
        <v>260</v>
      </c>
      <c r="C516" s="45"/>
      <c r="D516" s="47"/>
      <c r="E516" s="17">
        <f>E517</f>
        <v>153489.2</v>
      </c>
      <c r="F516" s="17">
        <f>F517</f>
        <v>70000</v>
      </c>
    </row>
    <row r="517" spans="1:6" ht="43.5" customHeight="1">
      <c r="A517" s="49" t="s">
        <v>221</v>
      </c>
      <c r="B517" s="34" t="s">
        <v>260</v>
      </c>
      <c r="C517" s="34" t="s">
        <v>52</v>
      </c>
      <c r="D517" s="34"/>
      <c r="E517" s="35">
        <f>E518+E525+E529</f>
        <v>153489.2</v>
      </c>
      <c r="F517" s="35">
        <f>F518+F525+F529</f>
        <v>70000</v>
      </c>
    </row>
    <row r="518" spans="1:6" ht="28.5" customHeight="1">
      <c r="A518" s="44" t="s">
        <v>14</v>
      </c>
      <c r="B518" s="34" t="s">
        <v>260</v>
      </c>
      <c r="C518" s="34" t="s">
        <v>82</v>
      </c>
      <c r="D518" s="34"/>
      <c r="E518" s="35">
        <f>E523+E519</f>
        <v>4589.2</v>
      </c>
      <c r="F518" s="35"/>
    </row>
    <row r="519" spans="1:6" ht="23.25" customHeight="1">
      <c r="A519" s="44" t="s">
        <v>367</v>
      </c>
      <c r="B519" s="34" t="s">
        <v>260</v>
      </c>
      <c r="C519" s="34" t="s">
        <v>83</v>
      </c>
      <c r="D519" s="34"/>
      <c r="E519" s="35">
        <f>E520</f>
        <v>717</v>
      </c>
      <c r="F519" s="35"/>
    </row>
    <row r="520" spans="1:6" ht="30.75" customHeight="1">
      <c r="A520" s="44" t="s">
        <v>8</v>
      </c>
      <c r="B520" s="34" t="s">
        <v>260</v>
      </c>
      <c r="C520" s="34" t="s">
        <v>83</v>
      </c>
      <c r="D520" s="34" t="s">
        <v>7</v>
      </c>
      <c r="E520" s="35">
        <f>E521</f>
        <v>717</v>
      </c>
      <c r="F520" s="35"/>
    </row>
    <row r="521" spans="1:6" ht="24" customHeight="1">
      <c r="A521" s="36" t="s">
        <v>6</v>
      </c>
      <c r="B521" s="34" t="s">
        <v>260</v>
      </c>
      <c r="C521" s="34" t="s">
        <v>83</v>
      </c>
      <c r="D521" s="34" t="s">
        <v>5</v>
      </c>
      <c r="E521" s="35">
        <f>717</f>
        <v>717</v>
      </c>
      <c r="F521" s="35"/>
    </row>
    <row r="522" spans="1:6" ht="28.5" customHeight="1">
      <c r="A522" s="36" t="s">
        <v>117</v>
      </c>
      <c r="B522" s="34" t="s">
        <v>260</v>
      </c>
      <c r="C522" s="34" t="s">
        <v>84</v>
      </c>
      <c r="D522" s="34"/>
      <c r="E522" s="35">
        <f>E523</f>
        <v>3872.2</v>
      </c>
      <c r="F522" s="35"/>
    </row>
    <row r="523" spans="1:6" ht="28.5" customHeight="1">
      <c r="A523" s="44" t="s">
        <v>8</v>
      </c>
      <c r="B523" s="34" t="s">
        <v>260</v>
      </c>
      <c r="C523" s="34" t="s">
        <v>84</v>
      </c>
      <c r="D523" s="34" t="s">
        <v>7</v>
      </c>
      <c r="E523" s="35">
        <f>E524</f>
        <v>3872.2</v>
      </c>
      <c r="F523" s="35"/>
    </row>
    <row r="524" spans="1:6" ht="23.25" customHeight="1">
      <c r="A524" s="36" t="s">
        <v>6</v>
      </c>
      <c r="B524" s="34" t="s">
        <v>260</v>
      </c>
      <c r="C524" s="34" t="s">
        <v>84</v>
      </c>
      <c r="D524" s="34" t="s">
        <v>5</v>
      </c>
      <c r="E524" s="35">
        <f>3872.2</f>
        <v>3872.2</v>
      </c>
      <c r="F524" s="35"/>
    </row>
    <row r="525" spans="1:6" ht="34.5" customHeight="1">
      <c r="A525" s="36" t="s">
        <v>15</v>
      </c>
      <c r="B525" s="34" t="s">
        <v>260</v>
      </c>
      <c r="C525" s="34" t="s">
        <v>85</v>
      </c>
      <c r="D525" s="34"/>
      <c r="E525" s="35">
        <f>E527</f>
        <v>8900</v>
      </c>
      <c r="F525" s="35"/>
    </row>
    <row r="526" spans="1:6" ht="23.25" customHeight="1">
      <c r="A526" s="36" t="s">
        <v>229</v>
      </c>
      <c r="B526" s="34" t="s">
        <v>260</v>
      </c>
      <c r="C526" s="34" t="s">
        <v>86</v>
      </c>
      <c r="D526" s="34"/>
      <c r="E526" s="35">
        <f>E527</f>
        <v>8900</v>
      </c>
      <c r="F526" s="35"/>
    </row>
    <row r="527" spans="1:6" ht="31.5" customHeight="1">
      <c r="A527" s="44" t="s">
        <v>8</v>
      </c>
      <c r="B527" s="34" t="s">
        <v>260</v>
      </c>
      <c r="C527" s="34" t="s">
        <v>86</v>
      </c>
      <c r="D527" s="34" t="s">
        <v>7</v>
      </c>
      <c r="E527" s="35">
        <f>E528</f>
        <v>8900</v>
      </c>
      <c r="F527" s="35"/>
    </row>
    <row r="528" spans="1:6" ht="19.5" customHeight="1">
      <c r="A528" s="36" t="s">
        <v>6</v>
      </c>
      <c r="B528" s="34" t="s">
        <v>260</v>
      </c>
      <c r="C528" s="34" t="s">
        <v>86</v>
      </c>
      <c r="D528" s="34" t="s">
        <v>5</v>
      </c>
      <c r="E528" s="35">
        <f>5580+3320</f>
        <v>8900</v>
      </c>
      <c r="F528" s="35"/>
    </row>
    <row r="529" spans="1:6" ht="31.5" customHeight="1">
      <c r="A529" s="36" t="s">
        <v>16</v>
      </c>
      <c r="B529" s="34" t="s">
        <v>260</v>
      </c>
      <c r="C529" s="34" t="s">
        <v>87</v>
      </c>
      <c r="D529" s="34"/>
      <c r="E529" s="35">
        <f>E533+E530</f>
        <v>140000</v>
      </c>
      <c r="F529" s="35">
        <f>F533+F530</f>
        <v>70000</v>
      </c>
    </row>
    <row r="530" spans="1:6" ht="48" customHeight="1">
      <c r="A530" s="44" t="s">
        <v>140</v>
      </c>
      <c r="B530" s="34" t="s">
        <v>260</v>
      </c>
      <c r="C530" s="34" t="s">
        <v>88</v>
      </c>
      <c r="D530" s="34"/>
      <c r="E530" s="35">
        <f>E531</f>
        <v>70000</v>
      </c>
      <c r="F530" s="35">
        <f>F531</f>
        <v>70000</v>
      </c>
    </row>
    <row r="531" spans="1:6" ht="33" customHeight="1">
      <c r="A531" s="44" t="s">
        <v>158</v>
      </c>
      <c r="B531" s="34" t="s">
        <v>260</v>
      </c>
      <c r="C531" s="34" t="s">
        <v>88</v>
      </c>
      <c r="D531" s="34" t="s">
        <v>91</v>
      </c>
      <c r="E531" s="35">
        <f>E532</f>
        <v>70000</v>
      </c>
      <c r="F531" s="35">
        <f>F532</f>
        <v>70000</v>
      </c>
    </row>
    <row r="532" spans="1:6" ht="105.75" customHeight="1">
      <c r="A532" s="36" t="s">
        <v>159</v>
      </c>
      <c r="B532" s="34" t="s">
        <v>260</v>
      </c>
      <c r="C532" s="34" t="s">
        <v>88</v>
      </c>
      <c r="D532" s="34" t="s">
        <v>157</v>
      </c>
      <c r="E532" s="35">
        <f>70000</f>
        <v>70000</v>
      </c>
      <c r="F532" s="35">
        <f>E532</f>
        <v>70000</v>
      </c>
    </row>
    <row r="533" spans="1:6" ht="32.25" customHeight="1">
      <c r="A533" s="44" t="s">
        <v>316</v>
      </c>
      <c r="B533" s="34" t="s">
        <v>260</v>
      </c>
      <c r="C533" s="34" t="s">
        <v>89</v>
      </c>
      <c r="D533" s="34"/>
      <c r="E533" s="35">
        <f>E534</f>
        <v>70000</v>
      </c>
      <c r="F533" s="35"/>
    </row>
    <row r="534" spans="1:6" ht="32.25" customHeight="1">
      <c r="A534" s="44" t="s">
        <v>158</v>
      </c>
      <c r="B534" s="34" t="s">
        <v>260</v>
      </c>
      <c r="C534" s="34" t="s">
        <v>89</v>
      </c>
      <c r="D534" s="34" t="s">
        <v>91</v>
      </c>
      <c r="E534" s="35">
        <f>E535</f>
        <v>70000</v>
      </c>
      <c r="F534" s="35"/>
    </row>
    <row r="535" spans="1:6" ht="104.25" customHeight="1">
      <c r="A535" s="36" t="s">
        <v>159</v>
      </c>
      <c r="B535" s="34" t="s">
        <v>260</v>
      </c>
      <c r="C535" s="34" t="s">
        <v>89</v>
      </c>
      <c r="D535" s="34" t="s">
        <v>157</v>
      </c>
      <c r="E535" s="35">
        <f>70000</f>
        <v>70000</v>
      </c>
      <c r="F535" s="35"/>
    </row>
    <row r="536" spans="1:6" s="4" customFormat="1" ht="18" customHeight="1">
      <c r="A536" s="24" t="s">
        <v>261</v>
      </c>
      <c r="B536" s="22" t="s">
        <v>262</v>
      </c>
      <c r="C536" s="22"/>
      <c r="D536" s="22"/>
      <c r="E536" s="23">
        <f>E537</f>
        <v>27000</v>
      </c>
      <c r="F536" s="23"/>
    </row>
    <row r="537" spans="1:6" ht="62.25" customHeight="1">
      <c r="A537" s="49" t="s">
        <v>146</v>
      </c>
      <c r="B537" s="33" t="s">
        <v>262</v>
      </c>
      <c r="C537" s="33" t="s">
        <v>22</v>
      </c>
      <c r="D537" s="33"/>
      <c r="E537" s="35">
        <f>E539+E542</f>
        <v>27000</v>
      </c>
      <c r="F537" s="35"/>
    </row>
    <row r="538" spans="1:6" ht="18.75" customHeight="1">
      <c r="A538" s="43" t="s">
        <v>294</v>
      </c>
      <c r="B538" s="47" t="s">
        <v>263</v>
      </c>
      <c r="C538" s="47"/>
      <c r="D538" s="47"/>
      <c r="E538" s="17">
        <f>E539</f>
        <v>16000</v>
      </c>
      <c r="F538" s="17"/>
    </row>
    <row r="539" spans="1:6" ht="30" customHeight="1">
      <c r="A539" s="40" t="s">
        <v>362</v>
      </c>
      <c r="B539" s="33" t="s">
        <v>263</v>
      </c>
      <c r="C539" s="33" t="s">
        <v>23</v>
      </c>
      <c r="D539" s="33"/>
      <c r="E539" s="35">
        <f>E540</f>
        <v>16000</v>
      </c>
      <c r="F539" s="35"/>
    </row>
    <row r="540" spans="1:6" ht="29.25" customHeight="1">
      <c r="A540" s="44" t="s">
        <v>8</v>
      </c>
      <c r="B540" s="33" t="s">
        <v>263</v>
      </c>
      <c r="C540" s="33" t="s">
        <v>23</v>
      </c>
      <c r="D540" s="33" t="s">
        <v>7</v>
      </c>
      <c r="E540" s="35">
        <f>E541</f>
        <v>16000</v>
      </c>
      <c r="F540" s="35"/>
    </row>
    <row r="541" spans="1:6" ht="18.75" customHeight="1">
      <c r="A541" s="36" t="s">
        <v>11</v>
      </c>
      <c r="B541" s="33" t="s">
        <v>263</v>
      </c>
      <c r="C541" s="33" t="s">
        <v>23</v>
      </c>
      <c r="D541" s="33" t="s">
        <v>10</v>
      </c>
      <c r="E541" s="35">
        <f>16000</f>
        <v>16000</v>
      </c>
      <c r="F541" s="35"/>
    </row>
    <row r="542" spans="1:6" ht="18" customHeight="1">
      <c r="A542" s="43" t="s">
        <v>295</v>
      </c>
      <c r="B542" s="47" t="s">
        <v>264</v>
      </c>
      <c r="C542" s="47"/>
      <c r="D542" s="47"/>
      <c r="E542" s="17">
        <f>E543</f>
        <v>11000</v>
      </c>
      <c r="F542" s="17"/>
    </row>
    <row r="543" spans="1:6" ht="20.25" customHeight="1">
      <c r="A543" s="40" t="s">
        <v>363</v>
      </c>
      <c r="B543" s="33" t="s">
        <v>264</v>
      </c>
      <c r="C543" s="33" t="s">
        <v>23</v>
      </c>
      <c r="D543" s="33"/>
      <c r="E543" s="35">
        <f>E544+E546</f>
        <v>11000</v>
      </c>
      <c r="F543" s="35"/>
    </row>
    <row r="544" spans="1:6" ht="35.25" customHeight="1">
      <c r="A544" s="44" t="s">
        <v>8</v>
      </c>
      <c r="B544" s="33" t="s">
        <v>264</v>
      </c>
      <c r="C544" s="33" t="s">
        <v>23</v>
      </c>
      <c r="D544" s="33" t="s">
        <v>7</v>
      </c>
      <c r="E544" s="35">
        <f>E545</f>
        <v>10000</v>
      </c>
      <c r="F544" s="35"/>
    </row>
    <row r="545" spans="1:6" ht="24" customHeight="1">
      <c r="A545" s="36" t="s">
        <v>11</v>
      </c>
      <c r="B545" s="33" t="s">
        <v>264</v>
      </c>
      <c r="C545" s="33" t="s">
        <v>23</v>
      </c>
      <c r="D545" s="33" t="s">
        <v>10</v>
      </c>
      <c r="E545" s="35">
        <f>10000</f>
        <v>10000</v>
      </c>
      <c r="F545" s="35"/>
    </row>
    <row r="546" spans="1:6" ht="30" customHeight="1">
      <c r="A546" s="36" t="s">
        <v>272</v>
      </c>
      <c r="B546" s="33" t="s">
        <v>264</v>
      </c>
      <c r="C546" s="33" t="s">
        <v>23</v>
      </c>
      <c r="D546" s="33" t="s">
        <v>372</v>
      </c>
      <c r="E546" s="35">
        <f>E547</f>
        <v>1000</v>
      </c>
      <c r="F546" s="35"/>
    </row>
    <row r="547" spans="1:6" ht="28.5" customHeight="1">
      <c r="A547" s="42" t="s">
        <v>233</v>
      </c>
      <c r="B547" s="33" t="s">
        <v>264</v>
      </c>
      <c r="C547" s="33" t="s">
        <v>23</v>
      </c>
      <c r="D547" s="33" t="s">
        <v>374</v>
      </c>
      <c r="E547" s="35">
        <f>1000</f>
        <v>1000</v>
      </c>
      <c r="F547" s="35"/>
    </row>
    <row r="548" spans="1:6" ht="33" customHeight="1">
      <c r="A548" s="24" t="s">
        <v>302</v>
      </c>
      <c r="B548" s="25" t="s">
        <v>265</v>
      </c>
      <c r="C548" s="25"/>
      <c r="D548" s="25"/>
      <c r="E548" s="27">
        <f>E549</f>
        <v>77000</v>
      </c>
      <c r="F548" s="23"/>
    </row>
    <row r="549" spans="1:6" ht="33" customHeight="1">
      <c r="A549" s="40" t="s">
        <v>222</v>
      </c>
      <c r="B549" s="34" t="s">
        <v>266</v>
      </c>
      <c r="C549" s="25"/>
      <c r="D549" s="25"/>
      <c r="E549" s="68">
        <f>E550</f>
        <v>77000</v>
      </c>
      <c r="F549" s="23"/>
    </row>
    <row r="550" spans="1:6" ht="34.5" customHeight="1">
      <c r="A550" s="44" t="s">
        <v>147</v>
      </c>
      <c r="B550" s="34" t="s">
        <v>266</v>
      </c>
      <c r="C550" s="33" t="s">
        <v>185</v>
      </c>
      <c r="D550" s="34"/>
      <c r="E550" s="35">
        <f>E551</f>
        <v>77000</v>
      </c>
      <c r="F550" s="35"/>
    </row>
    <row r="551" spans="1:6" ht="25.5" customHeight="1">
      <c r="A551" s="40" t="s">
        <v>163</v>
      </c>
      <c r="B551" s="34" t="s">
        <v>266</v>
      </c>
      <c r="C551" s="33" t="s">
        <v>405</v>
      </c>
      <c r="D551" s="34"/>
      <c r="E551" s="35">
        <f>E553</f>
        <v>77000</v>
      </c>
      <c r="F551" s="35"/>
    </row>
    <row r="552" spans="1:6" ht="19.5" customHeight="1">
      <c r="A552" s="40" t="s">
        <v>300</v>
      </c>
      <c r="B552" s="34" t="s">
        <v>266</v>
      </c>
      <c r="C552" s="33" t="s">
        <v>406</v>
      </c>
      <c r="D552" s="34"/>
      <c r="E552" s="35">
        <f>E553</f>
        <v>77000</v>
      </c>
      <c r="F552" s="35"/>
    </row>
    <row r="553" spans="1:6" ht="18" customHeight="1">
      <c r="A553" s="40" t="s">
        <v>271</v>
      </c>
      <c r="B553" s="34" t="s">
        <v>266</v>
      </c>
      <c r="C553" s="33" t="s">
        <v>406</v>
      </c>
      <c r="D553" s="34" t="s">
        <v>105</v>
      </c>
      <c r="E553" s="35">
        <f>E554</f>
        <v>77000</v>
      </c>
      <c r="F553" s="35"/>
    </row>
    <row r="554" spans="1:6" ht="18.75" customHeight="1">
      <c r="A554" s="40" t="s">
        <v>271</v>
      </c>
      <c r="B554" s="34" t="s">
        <v>266</v>
      </c>
      <c r="C554" s="33" t="s">
        <v>406</v>
      </c>
      <c r="D554" s="34" t="s">
        <v>232</v>
      </c>
      <c r="E554" s="35">
        <f>77000</f>
        <v>77000</v>
      </c>
      <c r="F554" s="35"/>
    </row>
    <row r="555" spans="1:6" ht="48" customHeight="1">
      <c r="A555" s="24" t="s">
        <v>118</v>
      </c>
      <c r="B555" s="22" t="s">
        <v>345</v>
      </c>
      <c r="C555" s="22"/>
      <c r="D555" s="22"/>
      <c r="E555" s="23">
        <f>E556</f>
        <v>0</v>
      </c>
      <c r="F555" s="23">
        <f>F556</f>
        <v>0</v>
      </c>
    </row>
    <row r="556" spans="1:6" ht="29.25" customHeight="1">
      <c r="A556" s="43" t="s">
        <v>257</v>
      </c>
      <c r="B556" s="45" t="s">
        <v>346</v>
      </c>
      <c r="C556" s="45"/>
      <c r="D556" s="45"/>
      <c r="E556" s="17">
        <f>E557</f>
        <v>0</v>
      </c>
      <c r="F556" s="17">
        <f>F557</f>
        <v>0</v>
      </c>
    </row>
    <row r="557" spans="1:6" ht="20.25" customHeight="1">
      <c r="A557" s="90" t="s">
        <v>107</v>
      </c>
      <c r="B557" s="65" t="s">
        <v>346</v>
      </c>
      <c r="C557" s="91" t="s">
        <v>407</v>
      </c>
      <c r="D557" s="65" t="s">
        <v>106</v>
      </c>
      <c r="E557" s="66">
        <f>E558</f>
        <v>0</v>
      </c>
      <c r="F557" s="66"/>
    </row>
    <row r="558" spans="1:6" ht="20.25" customHeight="1">
      <c r="A558" s="92" t="s">
        <v>227</v>
      </c>
      <c r="B558" s="65" t="s">
        <v>346</v>
      </c>
      <c r="C558" s="91" t="s">
        <v>407</v>
      </c>
      <c r="D558" s="65" t="s">
        <v>358</v>
      </c>
      <c r="E558" s="66"/>
      <c r="F558" s="66"/>
    </row>
    <row r="559" spans="1:8" ht="21" customHeight="1">
      <c r="A559" s="18" t="s">
        <v>299</v>
      </c>
      <c r="B559" s="64"/>
      <c r="C559" s="64"/>
      <c r="D559" s="64"/>
      <c r="E559" s="19">
        <f>E16+E157+E164+E187+E233+E263+E268+E436+E471+E480+E555+E515+E536+E548</f>
        <v>5012767.899999999</v>
      </c>
      <c r="F559" s="19">
        <f>F16+F157+F164+F187+F233+F263+F268+F436+F471+F480+F555+F515+F536+F548</f>
        <v>2813709</v>
      </c>
      <c r="H559" s="10"/>
    </row>
    <row r="563" spans="6:10" ht="12.75">
      <c r="F563" s="10"/>
      <c r="J563" s="10"/>
    </row>
    <row r="564" ht="12.75">
      <c r="E564" s="15"/>
    </row>
    <row r="565" spans="5:6" ht="12.75">
      <c r="E565" s="15"/>
      <c r="F565" s="10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</sheetData>
  <sheetProtection/>
  <autoFilter ref="A15:K559"/>
  <mergeCells count="7">
    <mergeCell ref="A10:F10"/>
    <mergeCell ref="A11:F11"/>
    <mergeCell ref="A14:A15"/>
    <mergeCell ref="B14:D14"/>
    <mergeCell ref="E14:E15"/>
    <mergeCell ref="F14:F15"/>
    <mergeCell ref="A12:F12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8" r:id="rId1"/>
  <headerFooter alignWithMargins="0">
    <oddHeader>&amp;C&amp;P</oddHeader>
  </headerFooter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Николаевна</cp:lastModifiedBy>
  <cp:lastPrinted>2015-12-17T08:30:02Z</cp:lastPrinted>
  <dcterms:created xsi:type="dcterms:W3CDTF">2003-07-23T10:25:27Z</dcterms:created>
  <dcterms:modified xsi:type="dcterms:W3CDTF">2015-12-18T07:54:43Z</dcterms:modified>
  <cp:category/>
  <cp:version/>
  <cp:contentType/>
  <cp:contentStatus/>
</cp:coreProperties>
</file>