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200" windowHeight="8100"/>
  </bookViews>
  <sheets>
    <sheet name="прил 7_2018 " sheetId="20" r:id="rId1"/>
  </sheets>
  <definedNames>
    <definedName name="_xlnm.Print_Area" localSheetId="0">'прил 7_2018 '!$A$1:$L$186</definedName>
  </definedNames>
  <calcPr calcId="145621"/>
</workbook>
</file>

<file path=xl/calcChain.xml><?xml version="1.0" encoding="utf-8"?>
<calcChain xmlns="http://schemas.openxmlformats.org/spreadsheetml/2006/main">
  <c r="I185" i="20" l="1"/>
  <c r="I136" i="20"/>
  <c r="I134" i="20"/>
  <c r="I80" i="20"/>
  <c r="I78" i="20"/>
  <c r="I61" i="20"/>
  <c r="J107" i="20" l="1"/>
  <c r="K107" i="20"/>
  <c r="L107" i="20"/>
  <c r="I107" i="20"/>
  <c r="H114" i="20"/>
  <c r="J114" i="20"/>
  <c r="K114" i="20"/>
  <c r="L114" i="20"/>
  <c r="I119" i="20"/>
  <c r="I117" i="20" s="1"/>
  <c r="I122" i="20"/>
  <c r="I121" i="20" s="1"/>
  <c r="I123" i="20"/>
  <c r="I127" i="20"/>
  <c r="I130" i="20"/>
  <c r="I132" i="20"/>
  <c r="I133" i="20"/>
  <c r="I138" i="20"/>
  <c r="I137" i="20" s="1"/>
  <c r="I140" i="20"/>
  <c r="I143" i="20"/>
  <c r="I147" i="20"/>
  <c r="I145" i="20" s="1"/>
  <c r="I150" i="20"/>
  <c r="I156" i="20"/>
  <c r="I155" i="20" s="1"/>
  <c r="I154" i="20" s="1"/>
  <c r="I157" i="20"/>
  <c r="I158" i="20"/>
  <c r="I165" i="20"/>
  <c r="I167" i="20"/>
  <c r="I169" i="20"/>
  <c r="I174" i="20"/>
  <c r="I173" i="20" s="1"/>
  <c r="I172" i="20" s="1"/>
  <c r="I177" i="20"/>
  <c r="I176" i="20" s="1"/>
  <c r="I180" i="20"/>
  <c r="I179" i="20" s="1"/>
  <c r="I181" i="20"/>
  <c r="I182" i="20"/>
  <c r="I183" i="20"/>
  <c r="I184" i="20"/>
  <c r="J76" i="20"/>
  <c r="K76" i="20"/>
  <c r="L76" i="20"/>
  <c r="I77" i="20"/>
  <c r="I76" i="20" s="1"/>
  <c r="K131" i="20"/>
  <c r="I112" i="20"/>
  <c r="J77" i="20"/>
  <c r="K77" i="20"/>
  <c r="L77" i="20"/>
  <c r="H80" i="20"/>
  <c r="I47" i="20"/>
  <c r="I28" i="20"/>
  <c r="I26" i="20"/>
  <c r="H77" i="20" l="1"/>
  <c r="I142" i="20"/>
  <c r="I141" i="20" s="1"/>
  <c r="H115" i="20"/>
  <c r="I114" i="20"/>
  <c r="H79" i="20"/>
  <c r="I82" i="20"/>
  <c r="I90" i="20" l="1"/>
  <c r="I89" i="20"/>
  <c r="I100" i="20" l="1"/>
  <c r="J75" i="20" l="1"/>
  <c r="J69" i="20" s="1"/>
  <c r="K75" i="20"/>
  <c r="L75" i="20"/>
  <c r="J88" i="20" l="1"/>
  <c r="K88" i="20"/>
  <c r="L88" i="20"/>
  <c r="I111" i="20"/>
  <c r="H116" i="20"/>
  <c r="K118" i="20"/>
  <c r="K117" i="20" s="1"/>
  <c r="H120" i="20"/>
  <c r="J133" i="20"/>
  <c r="L133" i="20"/>
  <c r="H136" i="20"/>
  <c r="H83" i="20"/>
  <c r="I88" i="20"/>
  <c r="H89" i="20"/>
  <c r="I86" i="20"/>
  <c r="K139" i="20"/>
  <c r="I103" i="20"/>
  <c r="I99" i="20"/>
  <c r="I98" i="20"/>
  <c r="K97" i="20"/>
  <c r="I95" i="20"/>
  <c r="I94" i="20"/>
  <c r="K93" i="20"/>
  <c r="I72" i="20"/>
  <c r="K135" i="20"/>
  <c r="K133" i="20" s="1"/>
  <c r="I63" i="20"/>
  <c r="K62" i="20"/>
  <c r="I51" i="20"/>
  <c r="H28" i="20"/>
  <c r="I25" i="20"/>
  <c r="H135" i="20" l="1"/>
  <c r="H78" i="20" l="1"/>
  <c r="I75" i="20" l="1"/>
  <c r="H75" i="20" s="1"/>
  <c r="I44" i="20"/>
  <c r="I42" i="20"/>
  <c r="J173" i="20"/>
  <c r="K173" i="20"/>
  <c r="L173" i="20"/>
  <c r="J169" i="20"/>
  <c r="K169" i="20"/>
  <c r="L169" i="20"/>
  <c r="H170" i="20"/>
  <c r="H171" i="20"/>
  <c r="J150" i="20"/>
  <c r="K150" i="20"/>
  <c r="L150" i="20"/>
  <c r="H152" i="20"/>
  <c r="H153" i="20"/>
  <c r="J147" i="20"/>
  <c r="J145" i="20" s="1"/>
  <c r="K147" i="20"/>
  <c r="K145" i="20" s="1"/>
  <c r="L147" i="20"/>
  <c r="L145" i="20" s="1"/>
  <c r="H148" i="20"/>
  <c r="H149" i="20"/>
  <c r="J138" i="20"/>
  <c r="K138" i="20"/>
  <c r="L138" i="20"/>
  <c r="H139" i="20"/>
  <c r="H119" i="20"/>
  <c r="J118" i="20"/>
  <c r="J117" i="20" s="1"/>
  <c r="H100" i="20"/>
  <c r="H99" i="20"/>
  <c r="H104" i="20"/>
  <c r="H97" i="20"/>
  <c r="J92" i="20"/>
  <c r="K92" i="20"/>
  <c r="L92" i="20"/>
  <c r="H93" i="20"/>
  <c r="I34" i="20"/>
  <c r="I33" i="20"/>
  <c r="I31" i="20"/>
  <c r="I29" i="20"/>
  <c r="I27" i="20"/>
  <c r="I24" i="20" l="1"/>
  <c r="H174" i="20"/>
  <c r="I41" i="20"/>
  <c r="H169" i="20"/>
  <c r="H147" i="20"/>
  <c r="J60" i="20" l="1"/>
  <c r="K60" i="20"/>
  <c r="L60" i="20"/>
  <c r="I36" i="20"/>
  <c r="J130" i="20"/>
  <c r="K130" i="20"/>
  <c r="L130" i="20"/>
  <c r="H132" i="20"/>
  <c r="H131" i="20"/>
  <c r="J127" i="20"/>
  <c r="K127" i="20"/>
  <c r="L127" i="20"/>
  <c r="H129" i="20"/>
  <c r="H128" i="20"/>
  <c r="H82" i="20"/>
  <c r="H81" i="20"/>
  <c r="H95" i="20"/>
  <c r="I92" i="20"/>
  <c r="I96" i="20"/>
  <c r="H62" i="20"/>
  <c r="H52" i="20"/>
  <c r="J50" i="20"/>
  <c r="K50" i="20"/>
  <c r="L50" i="20"/>
  <c r="I50" i="20"/>
  <c r="H92" i="20" l="1"/>
  <c r="J41" i="20"/>
  <c r="K41" i="20"/>
  <c r="L41" i="20"/>
  <c r="H41" i="20" l="1"/>
  <c r="H130" i="20"/>
  <c r="H127" i="20"/>
  <c r="J123" i="20"/>
  <c r="J121" i="20" s="1"/>
  <c r="K123" i="20"/>
  <c r="K121" i="20" s="1"/>
  <c r="L123" i="20"/>
  <c r="L121" i="20" s="1"/>
  <c r="H126" i="20"/>
  <c r="H124" i="20"/>
  <c r="H90" i="20"/>
  <c r="H98" i="20"/>
  <c r="H72" i="20"/>
  <c r="J66" i="20"/>
  <c r="K66" i="20"/>
  <c r="L66" i="20"/>
  <c r="I66" i="20"/>
  <c r="H68" i="20"/>
  <c r="H63" i="20"/>
  <c r="I60" i="20"/>
  <c r="J57" i="20"/>
  <c r="K57" i="20"/>
  <c r="L57" i="20"/>
  <c r="I58" i="20"/>
  <c r="H58" i="20" s="1"/>
  <c r="H31" i="20"/>
  <c r="H32" i="20"/>
  <c r="H33" i="20"/>
  <c r="H34" i="20"/>
  <c r="J30" i="20"/>
  <c r="K30" i="20"/>
  <c r="L30" i="20"/>
  <c r="I30" i="20"/>
  <c r="H29" i="20"/>
  <c r="H27" i="20"/>
  <c r="H185" i="20"/>
  <c r="H26" i="20"/>
  <c r="H36" i="20"/>
  <c r="H38" i="20"/>
  <c r="H42" i="20"/>
  <c r="H43" i="20"/>
  <c r="H44" i="20"/>
  <c r="H47" i="20"/>
  <c r="H49" i="20"/>
  <c r="H51" i="20"/>
  <c r="H54" i="20"/>
  <c r="H74" i="20"/>
  <c r="H86" i="20"/>
  <c r="H94" i="20"/>
  <c r="H103" i="20"/>
  <c r="H113" i="20"/>
  <c r="H134" i="20"/>
  <c r="H144" i="20"/>
  <c r="H146" i="20"/>
  <c r="H151" i="20"/>
  <c r="H156" i="20"/>
  <c r="H158" i="20"/>
  <c r="H159" i="20"/>
  <c r="H160" i="20"/>
  <c r="H166" i="20"/>
  <c r="H175" i="20"/>
  <c r="H178" i="20"/>
  <c r="H181" i="20"/>
  <c r="H183" i="20"/>
  <c r="H140" i="20" l="1"/>
  <c r="H125" i="20"/>
  <c r="H157" i="20"/>
  <c r="H122" i="20"/>
  <c r="H61" i="20"/>
  <c r="H123" i="20"/>
  <c r="I57" i="20"/>
  <c r="H25" i="20"/>
  <c r="H112" i="20"/>
  <c r="L184" i="20" l="1"/>
  <c r="K184" i="20"/>
  <c r="L182" i="20"/>
  <c r="K182" i="20"/>
  <c r="L180" i="20"/>
  <c r="K180" i="20"/>
  <c r="L177" i="20"/>
  <c r="L176" i="20" s="1"/>
  <c r="K177" i="20"/>
  <c r="K176" i="20" s="1"/>
  <c r="L172" i="20"/>
  <c r="K172" i="20"/>
  <c r="L167" i="20"/>
  <c r="L164" i="20" s="1"/>
  <c r="L163" i="20" s="1"/>
  <c r="L162" i="20" s="1"/>
  <c r="K167" i="20"/>
  <c r="K164" i="20" s="1"/>
  <c r="L165" i="20"/>
  <c r="K165" i="20"/>
  <c r="L143" i="20"/>
  <c r="K143" i="20"/>
  <c r="L137" i="20"/>
  <c r="K137" i="20"/>
  <c r="L110" i="20"/>
  <c r="L109" i="20" s="1"/>
  <c r="L108" i="20" s="1"/>
  <c r="K110" i="20"/>
  <c r="K109" i="20" s="1"/>
  <c r="L102" i="20"/>
  <c r="L101" i="20" s="1"/>
  <c r="K102" i="20"/>
  <c r="K101" i="20" s="1"/>
  <c r="K96" i="20"/>
  <c r="L87" i="20"/>
  <c r="K87" i="20"/>
  <c r="L85" i="20"/>
  <c r="L84" i="20" s="1"/>
  <c r="L69" i="20" s="1"/>
  <c r="K85" i="20"/>
  <c r="K84" i="20" s="1"/>
  <c r="K69" i="20" s="1"/>
  <c r="L73" i="20"/>
  <c r="K73" i="20"/>
  <c r="L71" i="20"/>
  <c r="K71" i="20"/>
  <c r="L64" i="20"/>
  <c r="L59" i="20" s="1"/>
  <c r="K64" i="20"/>
  <c r="K59" i="20" s="1"/>
  <c r="L56" i="20"/>
  <c r="K56" i="20"/>
  <c r="L53" i="20"/>
  <c r="K53" i="20"/>
  <c r="L48" i="20"/>
  <c r="K48" i="20"/>
  <c r="L46" i="20"/>
  <c r="K46" i="20"/>
  <c r="L40" i="20"/>
  <c r="L39" i="20" s="1"/>
  <c r="K40" i="20"/>
  <c r="K39" i="20" s="1"/>
  <c r="L37" i="20"/>
  <c r="K37" i="20"/>
  <c r="L35" i="20"/>
  <c r="K35" i="20"/>
  <c r="L24" i="20"/>
  <c r="L23" i="20" s="1"/>
  <c r="L22" i="20" s="1"/>
  <c r="K24" i="20"/>
  <c r="K23" i="20" s="1"/>
  <c r="K22" i="20" s="1"/>
  <c r="K45" i="20" l="1"/>
  <c r="L45" i="20"/>
  <c r="K106" i="20"/>
  <c r="K105" i="20" s="1"/>
  <c r="K91" i="20"/>
  <c r="H108" i="20"/>
  <c r="L118" i="20"/>
  <c r="L117" i="20" s="1"/>
  <c r="L96" i="20"/>
  <c r="L91" i="20" s="1"/>
  <c r="H162" i="20"/>
  <c r="L161" i="20"/>
  <c r="L155" i="20" s="1"/>
  <c r="L154" i="20" s="1"/>
  <c r="K179" i="20"/>
  <c r="K163" i="20"/>
  <c r="K155" i="20" s="1"/>
  <c r="K154" i="20" s="1"/>
  <c r="H164" i="20"/>
  <c r="H109" i="20"/>
  <c r="L142" i="20"/>
  <c r="L21" i="20"/>
  <c r="K55" i="20"/>
  <c r="K70" i="20"/>
  <c r="L179" i="20"/>
  <c r="K21" i="20"/>
  <c r="L55" i="20"/>
  <c r="L70" i="20"/>
  <c r="K142" i="20"/>
  <c r="L106" i="20" l="1"/>
  <c r="L105" i="20" s="1"/>
  <c r="L141" i="20"/>
  <c r="K141" i="20"/>
  <c r="H118" i="20"/>
  <c r="H161" i="20"/>
  <c r="H163" i="20"/>
  <c r="H182" i="20"/>
  <c r="H180" i="20"/>
  <c r="H150" i="20"/>
  <c r="H145" i="20"/>
  <c r="H121" i="20"/>
  <c r="I85" i="20"/>
  <c r="I73" i="20"/>
  <c r="H73" i="20" s="1"/>
  <c r="I71" i="20"/>
  <c r="I65" i="20"/>
  <c r="H60" i="20"/>
  <c r="I53" i="20"/>
  <c r="H53" i="20" s="1"/>
  <c r="H50" i="20"/>
  <c r="I48" i="20"/>
  <c r="H48" i="20" s="1"/>
  <c r="I46" i="20"/>
  <c r="I45" i="20" s="1"/>
  <c r="I37" i="20"/>
  <c r="H37" i="20" s="1"/>
  <c r="I35" i="20"/>
  <c r="H35" i="20" s="1"/>
  <c r="H30" i="20"/>
  <c r="H24" i="20"/>
  <c r="J110" i="20"/>
  <c r="J109" i="20" s="1"/>
  <c r="J108" i="20" s="1"/>
  <c r="J24" i="20"/>
  <c r="J46" i="20"/>
  <c r="J56" i="20"/>
  <c r="J53" i="20"/>
  <c r="J48" i="20"/>
  <c r="J64" i="20"/>
  <c r="J59" i="20" s="1"/>
  <c r="J184" i="20"/>
  <c r="J182" i="20"/>
  <c r="J180" i="20"/>
  <c r="J177" i="20"/>
  <c r="J176" i="20" s="1"/>
  <c r="J172" i="20"/>
  <c r="J167" i="20"/>
  <c r="J164" i="20" s="1"/>
  <c r="J163" i="20" s="1"/>
  <c r="J162" i="20" s="1"/>
  <c r="J161" i="20" s="1"/>
  <c r="J155" i="20" s="1"/>
  <c r="J165" i="20"/>
  <c r="J143" i="20"/>
  <c r="J137" i="20"/>
  <c r="J102" i="20"/>
  <c r="J101" i="20" s="1"/>
  <c r="J96" i="20"/>
  <c r="J87" i="20"/>
  <c r="J85" i="20"/>
  <c r="J84" i="20" s="1"/>
  <c r="J73" i="20"/>
  <c r="J71" i="20"/>
  <c r="J40" i="20"/>
  <c r="J39" i="20" s="1"/>
  <c r="J37" i="20"/>
  <c r="J35" i="20"/>
  <c r="J45" i="20" l="1"/>
  <c r="J106" i="20"/>
  <c r="J105" i="20" s="1"/>
  <c r="H46" i="20"/>
  <c r="H45" i="20"/>
  <c r="H71" i="20"/>
  <c r="I70" i="20"/>
  <c r="J91" i="20"/>
  <c r="J154" i="20"/>
  <c r="H143" i="20"/>
  <c r="H165" i="20"/>
  <c r="L186" i="20"/>
  <c r="H155" i="20"/>
  <c r="K186" i="20"/>
  <c r="H117" i="20"/>
  <c r="I64" i="20"/>
  <c r="H65" i="20"/>
  <c r="H167" i="20"/>
  <c r="H168" i="20"/>
  <c r="H66" i="20"/>
  <c r="H67" i="20"/>
  <c r="I84" i="20"/>
  <c r="H84" i="20" s="1"/>
  <c r="H85" i="20"/>
  <c r="I102" i="20"/>
  <c r="H133" i="20"/>
  <c r="H172" i="20"/>
  <c r="H173" i="20"/>
  <c r="I87" i="20"/>
  <c r="H88" i="20"/>
  <c r="I110" i="20"/>
  <c r="H107" i="20" s="1"/>
  <c r="H111" i="20"/>
  <c r="H137" i="20"/>
  <c r="H138" i="20"/>
  <c r="H176" i="20"/>
  <c r="H177" i="20"/>
  <c r="H184" i="20"/>
  <c r="I23" i="20"/>
  <c r="I22" i="20" s="1"/>
  <c r="I21" i="20" s="1"/>
  <c r="J23" i="20"/>
  <c r="J22" i="20" s="1"/>
  <c r="J21" i="20" s="1"/>
  <c r="H179" i="20"/>
  <c r="J70" i="20"/>
  <c r="J142" i="20"/>
  <c r="J141" i="20" s="1"/>
  <c r="J179" i="20"/>
  <c r="J55" i="20"/>
  <c r="H87" i="20" l="1"/>
  <c r="I69" i="20"/>
  <c r="H64" i="20"/>
  <c r="I59" i="20"/>
  <c r="H141" i="20"/>
  <c r="H154" i="20"/>
  <c r="J186" i="20"/>
  <c r="H142" i="20"/>
  <c r="H23" i="20"/>
  <c r="I101" i="20"/>
  <c r="H102" i="20"/>
  <c r="I40" i="20"/>
  <c r="H70" i="20"/>
  <c r="H110" i="20"/>
  <c r="I56" i="20"/>
  <c r="H57" i="20"/>
  <c r="H76" i="20"/>
  <c r="H96" i="20"/>
  <c r="I106" i="20" l="1"/>
  <c r="I105" i="20" s="1"/>
  <c r="H56" i="20"/>
  <c r="I55" i="20"/>
  <c r="H101" i="20"/>
  <c r="I91" i="20"/>
  <c r="H91" i="20" s="1"/>
  <c r="H69" i="20"/>
  <c r="H59" i="20"/>
  <c r="I39" i="20"/>
  <c r="H39" i="20" s="1"/>
  <c r="H40" i="20"/>
  <c r="H22" i="20"/>
  <c r="I186" i="20" l="1"/>
  <c r="H186" i="20" s="1"/>
  <c r="H55" i="20"/>
  <c r="H105" i="20"/>
  <c r="H106" i="20"/>
  <c r="H21" i="20"/>
</calcChain>
</file>

<file path=xl/sharedStrings.xml><?xml version="1.0" encoding="utf-8"?>
<sst xmlns="http://schemas.openxmlformats.org/spreadsheetml/2006/main" count="1183" uniqueCount="498">
  <si>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</si>
  <si>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</si>
  <si>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</si>
  <si>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</si>
  <si>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</si>
  <si>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</si>
  <si>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</si>
  <si>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</si>
  <si>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</si>
  <si>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</si>
  <si>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</si>
  <si>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</si>
  <si>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</si>
  <si>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</si>
  <si>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</si>
  <si>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</si>
  <si>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</si>
  <si>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</si>
  <si>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</si>
  <si>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Основное мероприятие "Организация и проведение мероприятий в сфере физической культуры и спорта"</t>
  </si>
  <si>
    <t>11</t>
  </si>
  <si>
    <t>Основное мероприятие "Обеспечение деятельности муниципальных учреждений культуры"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</si>
  <si>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</si>
  <si>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</si>
  <si>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</si>
  <si>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</si>
  <si>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Основное мероприятие "Ремонт муниципального жилищного фонда, поддержка жилищного фонда с высоким уровнем износа"</t>
  </si>
  <si>
    <t>Проведение мероприятий по капитальному ремонту и ремонту муниципального жилищного фонда</t>
  </si>
  <si>
    <t>Основное мероприятие "Капитальный ремонт общего имущества в многоквартирных домах"</t>
  </si>
  <si>
    <t>Взносы на капитальный ремонт общего имущества в многоквартирных домах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</si>
  <si>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</si>
  <si>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</si>
  <si>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</si>
  <si>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</si>
  <si>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</si>
  <si>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</si>
  <si>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</si>
  <si>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</si>
  <si>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</si>
  <si>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</si>
  <si>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</si>
  <si>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</si>
  <si>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</si>
  <si>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</si>
  <si>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</si>
  <si>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</si>
  <si>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Основное мероприятие "Организация и осуществление мероприятий по гражданской обороне"</t>
  </si>
  <si>
    <t>Основное мероприятие "Проведение мероприятий по профилактике терроризма и экстремизма на территории городского поселения"</t>
  </si>
  <si>
    <t>14</t>
  </si>
  <si>
    <t>Основное мероприятие "Обеспечение первичных мер пожарной безопасности"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</si>
  <si>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</si>
  <si>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</si>
  <si>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</si>
  <si>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</si>
  <si>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</si>
  <si>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>120</t>
  </si>
  <si>
    <t>Основное мероприятие "Социальное обеспечение"</t>
  </si>
  <si>
    <t>Доплаты к пенсиям муниципальных служащих</t>
  </si>
  <si>
    <t>Основное мероприятие "Осуществление закупок для муниципальных нужд"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</si>
  <si>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</si>
  <si>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</si>
  <si>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</si>
  <si>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</si>
  <si>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</si>
  <si>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830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</si>
  <si>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</si>
  <si>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</si>
  <si>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</si>
  <si>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</si>
  <si>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</si>
  <si>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</si>
  <si>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</si>
  <si>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</si>
  <si>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</si>
  <si>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</si>
  <si>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</si>
  <si>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</si>
  <si>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</si>
  <si>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</si>
  <si>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</si>
  <si>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</si>
  <si>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</si>
  <si>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Основное мероприятие "Обеспечение деятельности ликвидационной комиссии казенного учреждения"</t>
  </si>
  <si>
    <t>01 1 02 00000</t>
  </si>
  <si>
    <t>01 1 02 07590</t>
  </si>
  <si>
    <t>01 1 04 09004</t>
  </si>
  <si>
    <t>01 1 03 00040</t>
  </si>
  <si>
    <t>01 1 03 00000</t>
  </si>
  <si>
    <t>03 0 04 09130</t>
  </si>
  <si>
    <t>03 0 04 00000</t>
  </si>
  <si>
    <t>03 0 00 00000</t>
  </si>
  <si>
    <t>03 0 01 00000</t>
  </si>
  <si>
    <t>03 0 01 09110</t>
  </si>
  <si>
    <t>03 0 02 00000</t>
  </si>
  <si>
    <t>03 0 02 09120</t>
  </si>
  <si>
    <t>03 0 03 00000</t>
  </si>
  <si>
    <t>03 0 03 00130</t>
  </si>
  <si>
    <t>Муниципальная программа "Формирование современной городской среды городского поселения Сергиев Посад"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</si>
  <si>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</si>
  <si>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</si>
  <si>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</si>
  <si>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</si>
  <si>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</si>
  <si>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</si>
  <si>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</si>
  <si>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 xml:space="preserve">Подпрограмма I "Развитие и функционирование дорожно-транспортного комплекса городского поселения Сергиев Посад" 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</si>
  <si>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</si>
  <si>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</si>
  <si>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</si>
  <si>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</si>
  <si>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</si>
  <si>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</si>
  <si>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</si>
  <si>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</si>
  <si>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</si>
  <si>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</si>
  <si>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</si>
  <si>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</si>
  <si>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</si>
  <si>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</si>
  <si>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</si>
  <si>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</si>
  <si>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</si>
  <si>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</si>
  <si>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</si>
  <si>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</si>
  <si>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08 0 00 00000</t>
  </si>
  <si>
    <t>Основное мероприятие "Организация и проведение мероприятий для детей и молодежи"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</si>
  <si>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</si>
  <si>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</si>
  <si>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</si>
  <si>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</si>
  <si>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</si>
  <si>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</si>
  <si>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</si>
  <si>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13 0 01 00000</t>
  </si>
  <si>
    <t>12 0 01 09160</t>
  </si>
  <si>
    <t>12 0 02 00000</t>
  </si>
  <si>
    <t>12 0 02 09170</t>
  </si>
  <si>
    <t>11 0 01 S0190</t>
  </si>
  <si>
    <t>09 2 02 05590</t>
  </si>
  <si>
    <t>09 2 02 00000</t>
  </si>
  <si>
    <t>09 2 01 06590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</si>
  <si>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</si>
  <si>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</si>
  <si>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</si>
  <si>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</si>
  <si>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</si>
  <si>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</si>
  <si>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</si>
  <si>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>09 1 03 00000</t>
  </si>
  <si>
    <t xml:space="preserve">09 1 02 02200 </t>
  </si>
  <si>
    <t xml:space="preserve">09 1 02 00000 </t>
  </si>
  <si>
    <t xml:space="preserve">09 1 01 01200 </t>
  </si>
  <si>
    <t xml:space="preserve">09 1 01 00000 </t>
  </si>
  <si>
    <t>09 1 00 00000</t>
  </si>
  <si>
    <t xml:space="preserve"> Социальное обеспечение и иные выплаты населению</t>
  </si>
  <si>
    <t>07 0 03 09604</t>
  </si>
  <si>
    <t>Основное мероприятие "Переселение  граждан из аварийного жилищного фонда (софинансирование приобретения жилых помещений)"</t>
  </si>
  <si>
    <t>Основное мероприятие "Переселение  граждан из аварийного жилищного фонда (строительство МКД)"</t>
  </si>
  <si>
    <t>07 0 02 00000</t>
  </si>
  <si>
    <t>07 0 02 S9602</t>
  </si>
  <si>
    <t>07 0 02 09603</t>
  </si>
  <si>
    <t>07 0 02 09604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</si>
  <si>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</si>
  <si>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</si>
  <si>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</si>
  <si>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06 1 02 00000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</si>
  <si>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</si>
  <si>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</si>
  <si>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</si>
  <si>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</si>
  <si>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</si>
  <si>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04 2 03 00000</t>
  </si>
  <si>
    <t>04 2 03 08004</t>
  </si>
  <si>
    <t>01 1 04 00000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</si>
  <si>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</si>
  <si>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</si>
  <si>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</si>
  <si>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</si>
  <si>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</si>
  <si>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</si>
  <si>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</si>
  <si>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08 1 02 00000</t>
  </si>
  <si>
    <t>08 1 03 00000</t>
  </si>
  <si>
    <t>08 1 03 06004</t>
  </si>
  <si>
    <t>08 1 03 11500</t>
  </si>
  <si>
    <t>Основное мероприятие "Содержание мест захоронения"</t>
  </si>
  <si>
    <t>Основное мероприятие  "Ремонт подъездов многоквартирных домов"</t>
  </si>
  <si>
    <t>08 2 00 00000</t>
  </si>
  <si>
    <t>08 2 01 00000</t>
  </si>
  <si>
    <t>в том числе:</t>
  </si>
  <si>
    <t xml:space="preserve">средства бюджета городского поселения </t>
  </si>
  <si>
    <t xml:space="preserve">средства бюджета Московской области </t>
  </si>
  <si>
    <t>средства федерального бюджета и Фонда  содействия реформированию жилищно-коммунального хозяйства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</si>
  <si>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</si>
  <si>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</si>
  <si>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</si>
  <si>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</si>
  <si>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всего</t>
  </si>
  <si>
    <t>в т.ч. за счет средств бюджета Сергиево-Посадского муниципального района</t>
  </si>
  <si>
    <t>(тыс. рублей)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</si>
  <si>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2018 год</t>
  </si>
  <si>
    <t>1.1</t>
  </si>
  <si>
    <t>1</t>
  </si>
  <si>
    <t>1.1.2</t>
  </si>
  <si>
    <t>1.1.1</t>
  </si>
  <si>
    <t>1.1.1.1</t>
  </si>
  <si>
    <t>1.1.2.1</t>
  </si>
  <si>
    <t>1.1.3</t>
  </si>
  <si>
    <t>1.1.3.1</t>
  </si>
  <si>
    <t>1.1.4</t>
  </si>
  <si>
    <t>1.1.4.1</t>
  </si>
  <si>
    <t>2</t>
  </si>
  <si>
    <t>2.1.</t>
  </si>
  <si>
    <t>2.1.1.2</t>
  </si>
  <si>
    <t>3</t>
  </si>
  <si>
    <t>3.1</t>
  </si>
  <si>
    <t>3.1.1</t>
  </si>
  <si>
    <t>3.2</t>
  </si>
  <si>
    <t>3.2.1</t>
  </si>
  <si>
    <t>3.3</t>
  </si>
  <si>
    <t>3.3.1</t>
  </si>
  <si>
    <t>3.4</t>
  </si>
  <si>
    <t>3.4.1</t>
  </si>
  <si>
    <t>4</t>
  </si>
  <si>
    <t>4.1</t>
  </si>
  <si>
    <t>4.1.1</t>
  </si>
  <si>
    <t>4.1.1.2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</si>
  <si>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</si>
  <si>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</si>
  <si>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</si>
  <si>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</si>
  <si>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4.2.3</t>
  </si>
  <si>
    <t>4.2.3.1</t>
  </si>
  <si>
    <t>5</t>
  </si>
  <si>
    <t>5.1</t>
  </si>
  <si>
    <t>6</t>
  </si>
  <si>
    <t>6.1</t>
  </si>
  <si>
    <t>6.1.1</t>
  </si>
  <si>
    <t>6.1.1.1</t>
  </si>
  <si>
    <t>6.2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</si>
  <si>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</si>
  <si>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</si>
  <si>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</si>
  <si>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</si>
  <si>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</si>
  <si>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6.1.2.1</t>
  </si>
  <si>
    <t>6.3</t>
  </si>
  <si>
    <t>6.3.1</t>
  </si>
  <si>
    <t>6.3.1.1</t>
  </si>
  <si>
    <t>6.4</t>
  </si>
  <si>
    <t>6.4.1</t>
  </si>
  <si>
    <t>6.4.1.1</t>
  </si>
  <si>
    <t>Проведение мероприятий по газификации населенных пунктов. Бюджетные инвестиции</t>
  </si>
  <si>
    <t>7</t>
  </si>
  <si>
    <t>7.1</t>
  </si>
  <si>
    <t>7.1.1</t>
  </si>
  <si>
    <t>7.2</t>
  </si>
  <si>
    <t>7.2.1</t>
  </si>
  <si>
    <t>Обеспечение мероприятий по переселению граждан из аварийного жилищного фонда (софинансирование строительства МКД).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</si>
  <si>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7.2.2</t>
  </si>
  <si>
    <t>7.2.3</t>
  </si>
  <si>
    <t>7.3</t>
  </si>
  <si>
    <t>7.3.1</t>
  </si>
  <si>
    <t>7.3.1.1</t>
  </si>
  <si>
    <t>7.3.1.2</t>
  </si>
  <si>
    <t>8</t>
  </si>
  <si>
    <t>8.1</t>
  </si>
  <si>
    <t>8.1.1</t>
  </si>
  <si>
    <t>8.1.1.1</t>
  </si>
  <si>
    <t>Иные бюджетные ассигнования. Исполнение судебных актов</t>
  </si>
  <si>
    <t>8.1.2</t>
  </si>
  <si>
    <t>8.1.2.1.</t>
  </si>
  <si>
    <t>8.2</t>
  </si>
  <si>
    <t>8.2.1</t>
  </si>
  <si>
    <t>8.2.1.1</t>
  </si>
  <si>
    <t>8.1.3</t>
  </si>
  <si>
    <t>8.1.3.1</t>
  </si>
  <si>
    <t>8.1.3.2</t>
  </si>
  <si>
    <t>Проведение мероприятий по ремонту подъездов многоквартирных домов. 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</t>
  </si>
  <si>
    <t>9</t>
  </si>
  <si>
    <t>9.1</t>
  </si>
  <si>
    <t>9.1.1</t>
  </si>
  <si>
    <t>9.1.1.1</t>
  </si>
  <si>
    <t xml:space="preserve">Организация и проведение мероприятий для детей и молодежи. Субсидии бюджетным учреждениям 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</si>
  <si>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</si>
  <si>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</si>
  <si>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</si>
  <si>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</si>
  <si>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9.1.3.1</t>
  </si>
  <si>
    <t xml:space="preserve">Организация и проведение мероприятий в сфере физической культуры и спорта. Субсидии бюджетным учреждениям 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</si>
  <si>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</si>
  <si>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</si>
  <si>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</si>
  <si>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</si>
  <si>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</si>
  <si>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</si>
  <si>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</si>
  <si>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</si>
  <si>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</si>
  <si>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</si>
  <si>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9.2.1.5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</si>
  <si>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</si>
  <si>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</si>
  <si>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</si>
  <si>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9.3</t>
  </si>
  <si>
    <t>9.3.1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</si>
  <si>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</si>
  <si>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</si>
  <si>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</si>
  <si>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</si>
  <si>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</si>
  <si>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11.1.1</t>
  </si>
  <si>
    <t xml:space="preserve">Мероприятия по улучшению жилищных условий семей, имеющих семь и более детей. Социальные выплаты гражданам, кроме публичных
нормативных социальных выплат 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</si>
  <si>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</si>
  <si>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</si>
  <si>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</si>
  <si>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</si>
  <si>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
государственных (муниципальных) нужд 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</si>
  <si>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</si>
  <si>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</si>
  <si>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</si>
  <si>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>2.1.1.3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</si>
  <si>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</si>
  <si>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1.1.1.1.1</t>
  </si>
  <si>
    <t>1.1.1.1.2</t>
  </si>
  <si>
    <t>1.1.1.1.3</t>
  </si>
  <si>
    <t>Приложение № 7</t>
  </si>
  <si>
    <t>Муниципальная программа "Управление муниципальным имуществом городского поселения Сергиев Посад"</t>
  </si>
  <si>
    <t>310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</si>
  <si>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</si>
  <si>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</si>
  <si>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</si>
  <si>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</si>
  <si>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</si>
  <si>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 xml:space="preserve">Основное мероприятие "Устройство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 </t>
  </si>
  <si>
    <t>936</t>
  </si>
  <si>
    <t>1.1.1.1.4</t>
  </si>
  <si>
    <t>Уплата налогов, сборов и иных платежей</t>
  </si>
  <si>
    <t>Расходы на выплаты персоналу казенных учреждений</t>
  </si>
  <si>
    <t>110</t>
  </si>
  <si>
    <t>1.1.2.2</t>
  </si>
  <si>
    <t>1.1.2.3</t>
  </si>
  <si>
    <t>1.1.2.4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</si>
  <si>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</si>
  <si>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</si>
  <si>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</si>
  <si>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Основное мероприятие "Ремонт асфальтового покрытия дворовых территорий городского поселения"</t>
  </si>
  <si>
    <t>5.2.</t>
  </si>
  <si>
    <t xml:space="preserve"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</si>
  <si>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</si>
  <si>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</si>
  <si>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</si>
  <si>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</si>
  <si>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</si>
  <si>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</si>
  <si>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>08 1 02 S2630</t>
  </si>
  <si>
    <t>8.1.3.2.1</t>
  </si>
  <si>
    <t>8.1.3.2.2</t>
  </si>
  <si>
    <t>8.1.3.2.3</t>
  </si>
  <si>
    <t>08 1 04 S2660</t>
  </si>
  <si>
    <t>8.1.4</t>
  </si>
  <si>
    <t xml:space="preserve">Основное мероприятие "Комплексная борьба с борщевиком" </t>
  </si>
  <si>
    <t>8.1.5</t>
  </si>
  <si>
    <t>Основное мероприятие "Приобретение техники для нужд благоустройства"</t>
  </si>
  <si>
    <t>08 1 05 S1360</t>
  </si>
  <si>
    <t xml:space="preserve">Субсидии автономным учреждениям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</si>
  <si>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</t>
  </si>
  <si>
    <t>Социальные выплаты гражданам, кроме публичных нормативных социальных выплат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</si>
  <si>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</si>
  <si>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городского поселения</t>
  </si>
  <si>
    <t>08 1 06 00000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</si>
  <si>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</si>
  <si>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</si>
  <si>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8.1.6</t>
  </si>
  <si>
    <t>8.1.6.1</t>
  </si>
  <si>
    <t xml:space="preserve">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 </t>
  </si>
  <si>
    <t xml:space="preserve">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</si>
  <si>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>3.3.2</t>
  </si>
  <si>
    <t>04 2 01 S0240</t>
  </si>
  <si>
    <t>4.2.1.3</t>
  </si>
  <si>
    <t>04 2 01 60240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</si>
  <si>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капитальному ремонту и ремонту автомобильных дорог общего пользования местного значения за счет средств бюджета Московской области</t>
  </si>
  <si>
    <t>7.1.2</t>
  </si>
  <si>
    <t>6.2.1.3</t>
  </si>
  <si>
    <t>06 2 01 60330</t>
  </si>
  <si>
    <t>06 2 01 S0330</t>
  </si>
  <si>
    <t>8.1.4.1</t>
  </si>
  <si>
    <t>8.1.4.2</t>
  </si>
  <si>
    <t>08 1 04 00000</t>
  </si>
  <si>
    <t>08 1 04 62660</t>
  </si>
  <si>
    <t xml:space="preserve">Проведение мероприятий по комплексной борьбе с борщевиком за счет средств бюджета Московской области </t>
  </si>
  <si>
    <t>Мероприятия по комплексной борьбе с борщевиком</t>
  </si>
  <si>
    <t>8.1.5.1</t>
  </si>
  <si>
    <t>8.1.5.2</t>
  </si>
  <si>
    <t xml:space="preserve">Приобретение техники для нужд благоустройства за счет средств бюджета Московской области </t>
  </si>
  <si>
    <t xml:space="preserve">Приобретение техники для нужд благоустройства </t>
  </si>
  <si>
    <r>
      <t xml:space="preserve">от </t>
    </r>
    <r>
      <rPr>
        <u/>
        <sz val="10"/>
        <rFont val="Times New Roman Cyr"/>
        <charset val="204"/>
      </rPr>
      <t xml:space="preserve">21.12.2017  </t>
    </r>
    <r>
      <rPr>
        <sz val="10"/>
        <rFont val="Times New Roman Cyr"/>
        <family val="1"/>
        <charset val="204"/>
      </rPr>
      <t>№</t>
    </r>
    <r>
      <rPr>
        <u/>
        <sz val="10"/>
        <rFont val="Times New Roman Cyr"/>
        <charset val="204"/>
      </rPr>
      <t xml:space="preserve"> 4-06/42-ГС</t>
    </r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</si>
  <si>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</si>
  <si>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</si>
  <si>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</si>
  <si>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 xml:space="preserve">Проведение мероприятий по капитальному ремонту, приобретению, монтаж и ввод в эксплуатацию объектов водоснабжения </t>
  </si>
  <si>
    <t>09 2 01 60440</t>
  </si>
  <si>
    <t>09 2 01 S0440</t>
  </si>
  <si>
    <t>9.2.1.6</t>
  </si>
  <si>
    <t>9.2.1.7</t>
  </si>
  <si>
    <t>9.2.1.8</t>
  </si>
  <si>
    <t>9.2.1.9</t>
  </si>
  <si>
    <t>№ п/п</t>
  </si>
  <si>
    <t>Подпрограмма IV "Благоустройство и строительство парков культуры и отдыха"</t>
  </si>
  <si>
    <t>09 4 00 00000</t>
  </si>
  <si>
    <t>Основное мероприятие "Организация и проведение мероприятий по благоустройству парка Скитские пруды"</t>
  </si>
  <si>
    <t>09 4 01 00270</t>
  </si>
  <si>
    <t>07 0 01 09602</t>
  </si>
  <si>
    <t xml:space="preserve">Обеспечение мероприятий по переселению граждан из аварийного жилищного фонда  (софинансирование приобретения жилых помещений).  Бюджетные инвестиции </t>
  </si>
  <si>
    <t xml:space="preserve">Обеспечение мероприятий по переселению граждан из аварийного жилищного фонда  за счет средств бюджета Московской области (софинансирование приобретения жилых помещений). Бюджетные инвестиции </t>
  </si>
  <si>
    <t>07 0 01 09603</t>
  </si>
  <si>
    <t xml:space="preserve">Мероприятия по переселению граждан из аварийного жилищного фонда. Бюджетные инвестиции   </t>
  </si>
  <si>
    <t>7.1.3</t>
  </si>
  <si>
    <t>07 0 02 09602</t>
  </si>
  <si>
    <r>
      <rPr>
        <sz val="11"/>
        <rFont val="Times New Roman"/>
        <family val="1"/>
        <charset val="204"/>
      </rPr>
      <t>Обеспечение мероприятий по переселению граждан из аварийного жилищного фонда за счет средств бюджета Московской области (софинансирование строительства МКД)</t>
    </r>
    <r>
      <rPr>
        <sz val="10"/>
        <rFont val="Times New Roman"/>
        <family val="1"/>
        <charset val="204"/>
      </rPr>
      <t>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</si>
  <si>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r>
      <rPr>
        <sz val="11"/>
        <rFont val="Times New Roman"/>
        <family val="1"/>
        <charset val="204"/>
      </rPr>
      <t xml:space="preserve">Обеспечение мероприятий по переселению граждан из аварийного жилищного фонда  (дополнительные площади при строительстве МКД)". </t>
    </r>
    <r>
      <rPr>
        <sz val="10"/>
        <rFont val="Times New Roman"/>
        <family val="1"/>
        <charset val="204"/>
      </rPr>
  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</si>
  <si>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t>08 1 01 04400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</si>
  <si>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</si>
  <si>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области. Закупка товаров, работ и услуг для обеспечения государственных (муниципальных) нужд</t>
  </si>
  <si>
    <t>8.1.1.3</t>
  </si>
  <si>
    <t>8.1.1.3.1</t>
  </si>
  <si>
    <t>8.1.1.3.2</t>
  </si>
  <si>
    <t>8.1.1.3.3</t>
  </si>
  <si>
    <t>8.1.2.2.</t>
  </si>
  <si>
    <t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за счет средств бюджета Московской области. Закупка товаров, работ и услуг для обеспечения государственных (муниципальных) нужд</t>
  </si>
  <si>
    <t>08 1 02 62630</t>
  </si>
  <si>
    <t>08 1 05 00000</t>
  </si>
  <si>
    <t>08 2 01 60950</t>
  </si>
  <si>
    <t>8.2.1.2</t>
  </si>
  <si>
    <t>Проведение мероприятий по ремонту подъездов многоквартирных домов за счет средств бюджета Московской области . 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</t>
  </si>
  <si>
    <t xml:space="preserve">09 1 02 04400 </t>
  </si>
  <si>
    <t>9.1.2.2</t>
  </si>
  <si>
    <t>9.1.2.2.1</t>
  </si>
  <si>
    <t>9.1.2.2.2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</si>
  <si>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бюджетным учреждениям 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</si>
  <si>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автономным учреждениям </t>
  </si>
  <si>
    <t>9.1.3.2</t>
  </si>
  <si>
    <t>9.1.3.3</t>
  </si>
  <si>
    <t xml:space="preserve">09 1 03 04400 </t>
  </si>
  <si>
    <t>Подпрограмма V "Поддержка творческой деятельности и укрепление материально-технической базы муниципальных театров"</t>
  </si>
  <si>
    <t>9.4</t>
  </si>
  <si>
    <t>9.4.1</t>
  </si>
  <si>
    <t>9.4.2</t>
  </si>
  <si>
    <t>09 5 01 L4660</t>
  </si>
  <si>
    <t>09 5 00 00000</t>
  </si>
  <si>
    <t xml:space="preserve">Организация и проведение мероприятий по поддержке творческой деятельности театра. Субсидии бюджетным учреждениям </t>
  </si>
  <si>
    <t>09 5 01 R4660</t>
  </si>
  <si>
    <t>10 0 01 L4970</t>
  </si>
  <si>
    <t>Реализация мероприятий по обеспечению жильем молодых семей за счет средств бюджета Московской области, включая средства федерального бюджета. Социальные выплаты гражданам, кроме публичных
нормативных социальных выплат</t>
  </si>
  <si>
    <t>10.1.2</t>
  </si>
  <si>
    <t>10 0 01 R4970</t>
  </si>
  <si>
    <t>Оценка недвижимости, признание прав и регулирование отношений по муниципальной собственности</t>
  </si>
  <si>
    <t>2.1.1.1</t>
  </si>
  <si>
    <t>8.1.6.2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</si>
  <si>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многоквартирных домов городского поселения и проездов к ним за счет средств бюджета Московской области, включая средства федерального бюджета</t>
  </si>
  <si>
    <t>08 1 06 L5550</t>
  </si>
  <si>
    <t>08 1 06 R5550</t>
  </si>
  <si>
    <t>08 1 05 61360</t>
  </si>
  <si>
    <t>1.1.1.1.5</t>
  </si>
  <si>
    <t>6.4.1.2</t>
  </si>
  <si>
    <t>840</t>
  </si>
  <si>
    <t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</t>
  </si>
  <si>
    <t>8.1.6.3</t>
  </si>
  <si>
    <t>08 1 06 08004</t>
  </si>
  <si>
    <t xml:space="preserve">Прочие 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</t>
  </si>
  <si>
    <t>8.1.2.3.</t>
  </si>
  <si>
    <t>08 1 02 01191</t>
  </si>
  <si>
    <t>8.1.1.3.4</t>
  </si>
  <si>
    <t>08 1 01 S1350</t>
  </si>
  <si>
    <t xml:space="preserve">Мероприятия по комплексному благоустройству территорий муниципальных образований Московской области </t>
  </si>
  <si>
    <t xml:space="preserve">Проведение мероприятий по газификации населенных пунктов. Закупка товаров, работ и услуг для обеспечения государственных (муниципальных) нужд </t>
  </si>
  <si>
    <t>Организация и проведение мероприятий по поддержке творческой деятельности театра. Субсидии бюджетным учреждениям</t>
  </si>
  <si>
    <t>Обеспечение деятельности ликвидационной комиссии  казенного учреждения МКУ "Агентство культурного и социального развития". Социальные выплаты гражданам, кроме публичных нормативных социальных выплат</t>
  </si>
  <si>
    <t xml:space="preserve">Обеспечение деятельности ликвидационной комиссии  казенного учреждения МКУ "Служба городских кладбищ Сергиев Посада" </t>
  </si>
  <si>
    <t xml:space="preserve">Межбюджетные трансферты Сергиево-Посадскому муниципальному району в рамках осуществления дорожной деятельности по ремонту асфальтового покрытия дворовых территорий многоквартирных домов городского поселения и проездов к ним </t>
  </si>
  <si>
    <t>Капитальный ремонт, приобретение, монтаж и ввод в эксплуатацию объектов водоснабжения за счет средств бюджета Московской области</t>
  </si>
  <si>
    <t>6.2.1.4</t>
  </si>
  <si>
    <t>06 2 02 00490</t>
  </si>
  <si>
    <t xml:space="preserve">Обеспечение мероприятий по переселению граждан из аварийного жилищного фонда  (строительство внешних тепловых сетей к строящемуся МКД и др.)".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</t>
  </si>
  <si>
    <t xml:space="preserve">Подпрограмма I "Комфортная городская среда"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</si>
  <si>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Бюджетные инвестиции.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</si>
  <si>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 </t>
  </si>
  <si>
    <t>6.2.1.1.1</t>
  </si>
  <si>
    <t>6.2.1.1.2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</si>
  <si>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Исполнение судебных актов </t>
  </si>
  <si>
    <t>6.2.1.1.3</t>
  </si>
  <si>
    <t>08 1 01 61350</t>
  </si>
  <si>
    <t xml:space="preserve"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город". Закупка товаров, работ и услуг для обеспечения государственных (муниципальных) нужд
</t>
  </si>
  <si>
    <t xml:space="preserve">Мероприятия по комплексному благоустройству территорий муниципальных образований Московской области за счет средств бюджета Московской области. Закупка товаров, работ и услуг для обеспечения государственных (муниципальных) нужд
</t>
  </si>
  <si>
    <t>8.1.1.3.4.1</t>
  </si>
  <si>
    <t>8.1.1.3.4.2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</si>
</sst>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0" fillId="0" borderId="0" xfId="0"/>
    <xf numFmtId="164" fontId="0" fillId="0" borderId="0" xfId="0" applyNumberFormat="1" applyFill="1"/>
    <xf numFmtId="0" fontId="0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/>
    <xf numFmtId="0" fontId="8" fillId="0" borderId="8" xfId="0" applyFont="1" applyFill="1" applyBorder="1"/>
    <xf numFmtId="0" fontId="4" fillId="0" borderId="0" xfId="0" applyFont="1" applyFill="1"/>
    <xf numFmtId="164" fontId="4" fillId="0" borderId="0" xfId="0" applyNumberFormat="1" applyFont="1" applyFill="1"/>
    <xf numFmtId="0" fontId="4" fillId="0" borderId="1" xfId="0" applyFont="1" applyFill="1" applyBorder="1" applyAlignment="1">
      <alignment horizontal="center"/>
    </xf>
    <xf numFmtId="164" fontId="4" fillId="0" borderId="0" xfId="0" applyNumberFormat="1" applyFont="1" applyFill="1" applyBorder="1"/>
    <xf numFmtId="4" fontId="4" fillId="0" borderId="0" xfId="0" applyNumberFormat="1" applyFont="1" applyFill="1"/>
    <xf numFmtId="0" fontId="8" fillId="0" borderId="6" xfId="0" applyFont="1" applyFill="1" applyBorder="1"/>
    <xf numFmtId="0" fontId="8" fillId="0" borderId="9" xfId="0" applyFont="1" applyFill="1" applyBorder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/>
    <xf numFmtId="0" fontId="10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 applyAlignment="1"/>
    <xf numFmtId="164" fontId="9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wrapText="1"/>
    </xf>
    <xf numFmtId="0" fontId="10" fillId="0" borderId="1" xfId="0" applyFont="1" applyFill="1" applyBorder="1"/>
    <xf numFmtId="0" fontId="8" fillId="0" borderId="0" xfId="0" applyFont="1" applyFill="1"/>
    <xf numFmtId="0" fontId="0" fillId="0" borderId="3" xfId="0" applyFont="1" applyFill="1" applyBorder="1"/>
    <xf numFmtId="0" fontId="0" fillId="0" borderId="8" xfId="0" applyFont="1" applyFill="1" applyBorder="1"/>
    <xf numFmtId="0" fontId="0" fillId="0" borderId="1" xfId="0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/>
    <xf numFmtId="0" fontId="9" fillId="0" borderId="1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0" fillId="2" borderId="0" xfId="0" applyFill="1"/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4" xfId="0" applyFont="1" applyFill="1" applyBorder="1" applyAlignment="1"/>
    <xf numFmtId="0" fontId="5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/>
    <xf numFmtId="0" fontId="3" fillId="0" borderId="0" xfId="0" applyFont="1" applyFill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5"/>
  <sheetViews>
    <sheetView tabSelected="1" view="pageBreakPreview" topLeftCell="A184" zoomScaleSheetLayoutView="100" workbookViewId="0">
      <selection activeCell="O191" sqref="O191"/>
    </sheetView>
  </sheetViews>
  <sheetFormatPr defaultColWidth="8.85546875" defaultRowHeight="12.75" x14ac:dyDescent="0.2"/>
  <cols>
    <col min="1" max="1" width="9.5703125" style="1" customWidth="1"/>
    <col min="2" max="2" width="43.5703125" style="1" customWidth="1"/>
    <col min="3" max="3" width="5.28515625" style="1" customWidth="1"/>
    <col min="4" max="4" width="6.42578125" style="1" customWidth="1"/>
    <col min="5" max="5" width="14.140625" style="1" customWidth="1"/>
    <col min="6" max="6" width="13.5703125" style="1" customWidth="1"/>
    <col min="7" max="7" width="15.28515625" style="6" customWidth="1"/>
    <col min="8" max="9" width="13.140625" style="1" customWidth="1"/>
    <col min="10" max="10" width="14.7109375" style="1" customWidth="1"/>
    <col min="11" max="11" width="12" style="1" customWidth="1"/>
    <col min="12" max="12" width="15" style="1" customWidth="1"/>
    <col min="13" max="16384" width="8.85546875" style="5"/>
  </cols>
  <sheetData>
    <row r="1" spans="1:12" x14ac:dyDescent="0.2">
      <c r="J1" s="24"/>
      <c r="K1" s="24"/>
    </row>
    <row r="2" spans="1:12" x14ac:dyDescent="0.2">
      <c r="E2" s="3"/>
      <c r="F2" s="4"/>
      <c r="G2" s="4"/>
      <c r="J2" s="3" t="s">
        <v>328</v>
      </c>
      <c r="K2" s="3"/>
    </row>
    <row r="3" spans="1:12" x14ac:dyDescent="0.2">
      <c r="E3" s="3"/>
      <c r="F3" s="4"/>
      <c r="G3" s="4"/>
      <c r="J3" s="3" t="s">
        <v>0</v>
      </c>
      <c r="K3" s="3"/>
    </row>
    <row r="4" spans="1:12" x14ac:dyDescent="0.2">
      <c r="E4" s="3"/>
      <c r="F4" s="4"/>
      <c r="G4" s="4"/>
      <c r="J4" s="3" t="s">
        <v>1</v>
      </c>
      <c r="K4" s="3"/>
    </row>
    <row r="5" spans="1:12" x14ac:dyDescent="0.2">
      <c r="E5" s="3"/>
      <c r="F5" s="4"/>
      <c r="G5" s="4"/>
      <c r="J5" s="3" t="s">
        <v>2</v>
      </c>
      <c r="K5" s="3"/>
    </row>
    <row r="6" spans="1:12" x14ac:dyDescent="0.2">
      <c r="E6" s="3"/>
      <c r="F6" s="4"/>
      <c r="G6" s="4"/>
      <c r="J6" s="3" t="s">
        <v>3</v>
      </c>
      <c r="K6" s="3"/>
    </row>
    <row r="7" spans="1:12" x14ac:dyDescent="0.2">
      <c r="B7" s="3"/>
      <c r="C7" s="3"/>
      <c r="D7" s="3"/>
      <c r="E7" s="3"/>
      <c r="F7" s="2"/>
      <c r="G7" s="2"/>
      <c r="H7" s="6"/>
      <c r="J7" s="3" t="s">
        <v>398</v>
      </c>
      <c r="K7" s="2"/>
      <c r="L7" s="2"/>
    </row>
    <row r="8" spans="1:12" x14ac:dyDescent="0.2">
      <c r="A8" s="2"/>
      <c r="B8" s="2"/>
      <c r="D8" s="3"/>
      <c r="E8" s="2"/>
      <c r="F8" s="2"/>
      <c r="G8" s="1"/>
      <c r="J8" s="4"/>
      <c r="K8" s="2"/>
      <c r="L8" s="2"/>
    </row>
    <row r="9" spans="1:12" x14ac:dyDescent="0.2">
      <c r="A9" s="2"/>
      <c r="B9" s="2"/>
      <c r="D9" s="3"/>
      <c r="E9" s="2"/>
      <c r="F9" s="2"/>
      <c r="G9" s="1"/>
      <c r="J9" s="37" t="s">
        <v>399</v>
      </c>
      <c r="K9" s="2"/>
      <c r="L9" s="2"/>
    </row>
    <row r="10" spans="1:12" x14ac:dyDescent="0.2">
      <c r="A10" s="2"/>
      <c r="B10" s="2"/>
      <c r="D10" s="3"/>
      <c r="E10" s="2"/>
      <c r="F10" s="2"/>
      <c r="G10" s="1"/>
      <c r="J10" s="37" t="s">
        <v>400</v>
      </c>
      <c r="K10" s="2"/>
      <c r="L10" s="2"/>
    </row>
    <row r="11" spans="1:12" x14ac:dyDescent="0.2">
      <c r="A11" s="2"/>
      <c r="B11" s="2"/>
      <c r="D11" s="3"/>
      <c r="E11" s="2"/>
      <c r="F11" s="2"/>
      <c r="G11" s="1"/>
      <c r="J11" s="37" t="s">
        <v>2</v>
      </c>
      <c r="K11" s="2"/>
      <c r="L11" s="2"/>
    </row>
    <row r="12" spans="1:12" x14ac:dyDescent="0.2">
      <c r="A12" s="2"/>
      <c r="B12" s="2"/>
      <c r="D12" s="3"/>
      <c r="E12" s="2"/>
      <c r="F12" s="2"/>
      <c r="G12" s="1"/>
      <c r="J12" s="37" t="s">
        <v>3</v>
      </c>
      <c r="K12" s="2"/>
      <c r="L12" s="2"/>
    </row>
    <row r="13" spans="1:12" x14ac:dyDescent="0.2">
      <c r="A13" s="2"/>
      <c r="B13" s="2"/>
      <c r="D13" s="3"/>
      <c r="E13" s="2"/>
      <c r="F13" s="2"/>
      <c r="G13" s="1"/>
      <c r="H13" s="48"/>
      <c r="J13" s="37" t="s">
        <v>401</v>
      </c>
      <c r="K13" s="2"/>
      <c r="L13" s="2"/>
    </row>
    <row r="14" spans="1:12" x14ac:dyDescent="0.2">
      <c r="A14" s="2"/>
      <c r="B14" s="2"/>
      <c r="D14" s="4"/>
      <c r="E14" s="2"/>
      <c r="F14" s="2"/>
      <c r="G14" s="1"/>
      <c r="H14" s="48"/>
    </row>
    <row r="15" spans="1:12" ht="56.45" customHeight="1" x14ac:dyDescent="0.25">
      <c r="B15" s="68" t="s">
        <v>202</v>
      </c>
      <c r="C15" s="68"/>
      <c r="D15" s="68"/>
      <c r="E15" s="68"/>
      <c r="F15" s="68"/>
      <c r="G15" s="68"/>
      <c r="H15" s="68"/>
      <c r="I15" s="68"/>
      <c r="J15" s="24"/>
      <c r="K15" s="24"/>
      <c r="L15" s="15"/>
    </row>
    <row r="16" spans="1:12" ht="15.75" x14ac:dyDescent="0.25">
      <c r="B16" s="15"/>
      <c r="C16" s="15"/>
      <c r="D16" s="15"/>
      <c r="E16" s="15"/>
      <c r="F16" s="15"/>
      <c r="G16" s="15"/>
      <c r="H16" s="16"/>
      <c r="I16" s="15"/>
      <c r="J16" s="15"/>
      <c r="K16" s="15"/>
      <c r="L16" s="12" t="s">
        <v>201</v>
      </c>
    </row>
    <row r="17" spans="1:12" ht="15.6" customHeight="1" x14ac:dyDescent="0.2">
      <c r="A17" s="38"/>
      <c r="B17" s="20"/>
      <c r="C17" s="13"/>
      <c r="D17" s="13"/>
      <c r="E17" s="13"/>
      <c r="F17" s="13"/>
      <c r="G17" s="64" t="s">
        <v>197</v>
      </c>
      <c r="H17" s="13"/>
      <c r="I17" s="58" t="s">
        <v>191</v>
      </c>
      <c r="J17" s="59"/>
      <c r="K17" s="60"/>
      <c r="L17" s="61"/>
    </row>
    <row r="18" spans="1:12" ht="44.45" customHeight="1" x14ac:dyDescent="0.2">
      <c r="A18" s="39"/>
      <c r="B18" s="21"/>
      <c r="C18" s="14"/>
      <c r="D18" s="14"/>
      <c r="E18" s="14"/>
      <c r="F18" s="14"/>
      <c r="G18" s="69"/>
      <c r="H18" s="14"/>
      <c r="I18" s="62" t="s">
        <v>192</v>
      </c>
      <c r="J18" s="63"/>
      <c r="K18" s="64" t="s">
        <v>193</v>
      </c>
      <c r="L18" s="66" t="s">
        <v>194</v>
      </c>
    </row>
    <row r="19" spans="1:12" ht="75.599999999999994" customHeight="1" x14ac:dyDescent="0.2">
      <c r="A19" s="41" t="s">
        <v>409</v>
      </c>
      <c r="B19" s="8" t="s">
        <v>195</v>
      </c>
      <c r="C19" s="57" t="s">
        <v>4</v>
      </c>
      <c r="D19" s="57" t="s">
        <v>196</v>
      </c>
      <c r="E19" s="57" t="s">
        <v>5</v>
      </c>
      <c r="F19" s="57" t="s">
        <v>6</v>
      </c>
      <c r="G19" s="70"/>
      <c r="H19" s="57" t="s">
        <v>198</v>
      </c>
      <c r="I19" s="9" t="s">
        <v>199</v>
      </c>
      <c r="J19" s="25" t="s">
        <v>200</v>
      </c>
      <c r="K19" s="65"/>
      <c r="L19" s="67"/>
    </row>
    <row r="20" spans="1:12" ht="15.75" x14ac:dyDescent="0.25">
      <c r="A20" s="40">
        <v>1</v>
      </c>
      <c r="B20" s="44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1">
        <v>8</v>
      </c>
      <c r="I20" s="11">
        <v>9</v>
      </c>
      <c r="J20" s="17">
        <v>10</v>
      </c>
      <c r="K20" s="17">
        <v>11</v>
      </c>
      <c r="L20" s="17">
        <v>12</v>
      </c>
    </row>
    <row r="21" spans="1:12" s="1" customFormat="1" ht="45.6" customHeight="1" x14ac:dyDescent="0.2">
      <c r="A21" s="22" t="s">
        <v>204</v>
      </c>
      <c r="B21" s="49" t="s">
        <v>71</v>
      </c>
      <c r="C21" s="26" t="s">
        <v>134</v>
      </c>
      <c r="D21" s="26" t="s">
        <v>134</v>
      </c>
      <c r="E21" s="26" t="s">
        <v>77</v>
      </c>
      <c r="F21" s="26" t="s">
        <v>9</v>
      </c>
      <c r="G21" s="22" t="s">
        <v>337</v>
      </c>
      <c r="H21" s="27">
        <f>I21+K21+L21</f>
        <v>20989.500000000004</v>
      </c>
      <c r="I21" s="42">
        <f>I22</f>
        <v>20989.500000000004</v>
      </c>
      <c r="J21" s="42">
        <f>J22+J30+J35+J37</f>
        <v>0</v>
      </c>
      <c r="K21" s="42">
        <f>K22+K30+K35+K37</f>
        <v>0</v>
      </c>
      <c r="L21" s="42">
        <f>L22+L30+L35+L37</f>
        <v>0</v>
      </c>
    </row>
    <row r="22" spans="1:12" s="1" customFormat="1" ht="18.600000000000001" customHeight="1" x14ac:dyDescent="0.25">
      <c r="A22" s="23" t="s">
        <v>203</v>
      </c>
      <c r="B22" s="50" t="s">
        <v>54</v>
      </c>
      <c r="C22" s="28" t="s">
        <v>18</v>
      </c>
      <c r="D22" s="28" t="s">
        <v>37</v>
      </c>
      <c r="E22" s="23" t="s">
        <v>78</v>
      </c>
      <c r="F22" s="28" t="s">
        <v>9</v>
      </c>
      <c r="G22" s="23" t="s">
        <v>337</v>
      </c>
      <c r="H22" s="29">
        <f t="shared" ref="H22:H91" si="0">I22+K22+L22</f>
        <v>20989.500000000004</v>
      </c>
      <c r="I22" s="31">
        <f>I23+I30+I35+I37</f>
        <v>20989.500000000004</v>
      </c>
      <c r="J22" s="31">
        <f>J23</f>
        <v>0</v>
      </c>
      <c r="K22" s="31">
        <f t="shared" ref="K22:L23" si="1">K23</f>
        <v>0</v>
      </c>
      <c r="L22" s="31">
        <f t="shared" si="1"/>
        <v>0</v>
      </c>
    </row>
    <row r="23" spans="1:12" s="1" customFormat="1" ht="45" x14ac:dyDescent="0.25">
      <c r="A23" s="23" t="s">
        <v>206</v>
      </c>
      <c r="B23" s="50" t="s">
        <v>176</v>
      </c>
      <c r="C23" s="28" t="s">
        <v>18</v>
      </c>
      <c r="D23" s="28" t="s">
        <v>37</v>
      </c>
      <c r="E23" s="23" t="s">
        <v>79</v>
      </c>
      <c r="F23" s="28" t="s">
        <v>9</v>
      </c>
      <c r="G23" s="23" t="s">
        <v>337</v>
      </c>
      <c r="H23" s="29">
        <f t="shared" si="0"/>
        <v>13090.200000000003</v>
      </c>
      <c r="I23" s="31">
        <f>I24</f>
        <v>13090.200000000003</v>
      </c>
      <c r="J23" s="31">
        <f>J24</f>
        <v>0</v>
      </c>
      <c r="K23" s="31">
        <f t="shared" si="1"/>
        <v>0</v>
      </c>
      <c r="L23" s="31">
        <f t="shared" si="1"/>
        <v>0</v>
      </c>
    </row>
    <row r="24" spans="1:12" s="1" customFormat="1" ht="33" customHeight="1" x14ac:dyDescent="0.25">
      <c r="A24" s="23" t="s">
        <v>207</v>
      </c>
      <c r="B24" s="51" t="s">
        <v>177</v>
      </c>
      <c r="C24" s="28" t="s">
        <v>18</v>
      </c>
      <c r="D24" s="28" t="s">
        <v>37</v>
      </c>
      <c r="E24" s="23" t="s">
        <v>80</v>
      </c>
      <c r="F24" s="28" t="s">
        <v>9</v>
      </c>
      <c r="G24" s="23" t="s">
        <v>337</v>
      </c>
      <c r="H24" s="29">
        <f t="shared" si="0"/>
        <v>13090.200000000003</v>
      </c>
      <c r="I24" s="31">
        <f>I25+I26+I27+I29+I28</f>
        <v>13090.200000000003</v>
      </c>
      <c r="J24" s="31">
        <f>J25+J26+J27</f>
        <v>0</v>
      </c>
      <c r="K24" s="31">
        <f>K25+K26+K27</f>
        <v>0</v>
      </c>
      <c r="L24" s="31">
        <f>L25+L26+L27</f>
        <v>0</v>
      </c>
    </row>
    <row r="25" spans="1:12" s="1" customFormat="1" ht="73.150000000000006" customHeight="1" x14ac:dyDescent="0.25">
      <c r="A25" s="23" t="s">
        <v>325</v>
      </c>
      <c r="B25" s="50" t="s">
        <v>22</v>
      </c>
      <c r="C25" s="28" t="s">
        <v>18</v>
      </c>
      <c r="D25" s="23" t="s">
        <v>37</v>
      </c>
      <c r="E25" s="23" t="s">
        <v>80</v>
      </c>
      <c r="F25" s="28" t="s">
        <v>55</v>
      </c>
      <c r="G25" s="23" t="s">
        <v>337</v>
      </c>
      <c r="H25" s="29">
        <f t="shared" si="0"/>
        <v>8212.4000000000015</v>
      </c>
      <c r="I25" s="29">
        <f>12899.2-235-3205-743-503.8</f>
        <v>8212.4000000000015</v>
      </c>
      <c r="J25" s="29">
        <v>0</v>
      </c>
      <c r="K25" s="29">
        <v>0</v>
      </c>
      <c r="L25" s="29">
        <v>0</v>
      </c>
    </row>
    <row r="26" spans="1:12" s="45" customFormat="1" ht="45" x14ac:dyDescent="0.25">
      <c r="A26" s="23" t="s">
        <v>326</v>
      </c>
      <c r="B26" s="47" t="s">
        <v>81</v>
      </c>
      <c r="C26" s="28" t="s">
        <v>18</v>
      </c>
      <c r="D26" s="23" t="s">
        <v>37</v>
      </c>
      <c r="E26" s="23" t="s">
        <v>80</v>
      </c>
      <c r="F26" s="28" t="s">
        <v>11</v>
      </c>
      <c r="G26" s="23" t="s">
        <v>337</v>
      </c>
      <c r="H26" s="29">
        <f t="shared" si="0"/>
        <v>1702.7</v>
      </c>
      <c r="I26" s="29">
        <f>500+655+100+447.7</f>
        <v>1702.7</v>
      </c>
      <c r="J26" s="29">
        <v>0</v>
      </c>
      <c r="K26" s="29">
        <v>0</v>
      </c>
      <c r="L26" s="29">
        <v>0</v>
      </c>
    </row>
    <row r="27" spans="1:12" s="1" customFormat="1" ht="30" x14ac:dyDescent="0.25">
      <c r="A27" s="23" t="s">
        <v>327</v>
      </c>
      <c r="B27" s="47" t="s">
        <v>156</v>
      </c>
      <c r="C27" s="28" t="s">
        <v>18</v>
      </c>
      <c r="D27" s="23" t="s">
        <v>37</v>
      </c>
      <c r="E27" s="23" t="s">
        <v>80</v>
      </c>
      <c r="F27" s="28" t="s">
        <v>52</v>
      </c>
      <c r="G27" s="23" t="s">
        <v>337</v>
      </c>
      <c r="H27" s="29">
        <f t="shared" si="0"/>
        <v>3001</v>
      </c>
      <c r="I27" s="29">
        <f>2191+200+610</f>
        <v>3001</v>
      </c>
      <c r="J27" s="29">
        <v>0</v>
      </c>
      <c r="K27" s="29">
        <v>0</v>
      </c>
      <c r="L27" s="29">
        <v>0</v>
      </c>
    </row>
    <row r="28" spans="1:12" s="1" customFormat="1" ht="30" x14ac:dyDescent="0.25">
      <c r="A28" s="23" t="s">
        <v>338</v>
      </c>
      <c r="B28" s="47" t="s">
        <v>271</v>
      </c>
      <c r="C28" s="28" t="s">
        <v>18</v>
      </c>
      <c r="D28" s="23" t="s">
        <v>37</v>
      </c>
      <c r="E28" s="23" t="s">
        <v>80</v>
      </c>
      <c r="F28" s="28" t="s">
        <v>64</v>
      </c>
      <c r="G28" s="23" t="s">
        <v>337</v>
      </c>
      <c r="H28" s="29">
        <f t="shared" ref="H28" si="2">I28+K28+L28</f>
        <v>56.100000000000023</v>
      </c>
      <c r="I28" s="29">
        <f>503.8-447.7</f>
        <v>56.100000000000023</v>
      </c>
      <c r="J28" s="29">
        <v>0</v>
      </c>
      <c r="K28" s="29">
        <v>0</v>
      </c>
      <c r="L28" s="29">
        <v>0</v>
      </c>
    </row>
    <row r="29" spans="1:12" s="1" customFormat="1" ht="15" x14ac:dyDescent="0.25">
      <c r="A29" s="23" t="s">
        <v>465</v>
      </c>
      <c r="B29" s="47" t="s">
        <v>339</v>
      </c>
      <c r="C29" s="28" t="s">
        <v>18</v>
      </c>
      <c r="D29" s="23" t="s">
        <v>37</v>
      </c>
      <c r="E29" s="23" t="s">
        <v>80</v>
      </c>
      <c r="F29" s="28" t="s">
        <v>335</v>
      </c>
      <c r="G29" s="23" t="s">
        <v>337</v>
      </c>
      <c r="H29" s="29">
        <f t="shared" si="0"/>
        <v>118</v>
      </c>
      <c r="I29" s="29">
        <f>35+50+33</f>
        <v>118</v>
      </c>
      <c r="J29" s="29">
        <v>0</v>
      </c>
      <c r="K29" s="29">
        <v>0</v>
      </c>
      <c r="L29" s="29">
        <v>0</v>
      </c>
    </row>
    <row r="30" spans="1:12" s="1" customFormat="1" ht="45" x14ac:dyDescent="0.25">
      <c r="A30" s="23" t="s">
        <v>205</v>
      </c>
      <c r="B30" s="50" t="s">
        <v>82</v>
      </c>
      <c r="C30" s="28" t="s">
        <v>18</v>
      </c>
      <c r="D30" s="23" t="s">
        <v>44</v>
      </c>
      <c r="E30" s="23" t="s">
        <v>83</v>
      </c>
      <c r="F30" s="28" t="s">
        <v>9</v>
      </c>
      <c r="G30" s="23" t="s">
        <v>337</v>
      </c>
      <c r="H30" s="29">
        <f t="shared" si="0"/>
        <v>2916.5</v>
      </c>
      <c r="I30" s="29">
        <f>SUM(I31:I34)</f>
        <v>2916.5</v>
      </c>
      <c r="J30" s="29">
        <f t="shared" ref="J30:L30" si="3">SUM(J31:J34)</f>
        <v>0</v>
      </c>
      <c r="K30" s="29">
        <f t="shared" si="3"/>
        <v>0</v>
      </c>
      <c r="L30" s="29">
        <f t="shared" si="3"/>
        <v>0</v>
      </c>
    </row>
    <row r="31" spans="1:12" s="1" customFormat="1" ht="30" x14ac:dyDescent="0.25">
      <c r="A31" s="23" t="s">
        <v>208</v>
      </c>
      <c r="B31" s="50" t="s">
        <v>340</v>
      </c>
      <c r="C31" s="28" t="s">
        <v>18</v>
      </c>
      <c r="D31" s="23" t="s">
        <v>44</v>
      </c>
      <c r="E31" s="23" t="s">
        <v>84</v>
      </c>
      <c r="F31" s="28" t="s">
        <v>341</v>
      </c>
      <c r="G31" s="23" t="s">
        <v>337</v>
      </c>
      <c r="H31" s="29">
        <f t="shared" si="0"/>
        <v>1283.5</v>
      </c>
      <c r="I31" s="29">
        <f>1383.5-100</f>
        <v>1283.5</v>
      </c>
      <c r="J31" s="29">
        <v>0</v>
      </c>
      <c r="K31" s="29">
        <v>0</v>
      </c>
      <c r="L31" s="29">
        <v>0</v>
      </c>
    </row>
    <row r="32" spans="1:12" s="1" customFormat="1" ht="45" x14ac:dyDescent="0.25">
      <c r="A32" s="23" t="s">
        <v>342</v>
      </c>
      <c r="B32" s="47" t="s">
        <v>81</v>
      </c>
      <c r="C32" s="28" t="s">
        <v>18</v>
      </c>
      <c r="D32" s="23" t="s">
        <v>44</v>
      </c>
      <c r="E32" s="23" t="s">
        <v>84</v>
      </c>
      <c r="F32" s="28" t="s">
        <v>11</v>
      </c>
      <c r="G32" s="23" t="s">
        <v>337</v>
      </c>
      <c r="H32" s="29">
        <f t="shared" si="0"/>
        <v>71</v>
      </c>
      <c r="I32" s="29">
        <v>71</v>
      </c>
      <c r="J32" s="29">
        <v>0</v>
      </c>
      <c r="K32" s="29">
        <v>0</v>
      </c>
      <c r="L32" s="29">
        <v>0</v>
      </c>
    </row>
    <row r="33" spans="1:12" s="1" customFormat="1" ht="30" x14ac:dyDescent="0.25">
      <c r="A33" s="23" t="s">
        <v>343</v>
      </c>
      <c r="B33" s="47" t="s">
        <v>156</v>
      </c>
      <c r="C33" s="28" t="s">
        <v>18</v>
      </c>
      <c r="D33" s="23" t="s">
        <v>44</v>
      </c>
      <c r="E33" s="23" t="s">
        <v>84</v>
      </c>
      <c r="F33" s="28" t="s">
        <v>52</v>
      </c>
      <c r="G33" s="23" t="s">
        <v>337</v>
      </c>
      <c r="H33" s="29">
        <f t="shared" si="0"/>
        <v>1561</v>
      </c>
      <c r="I33" s="29">
        <f>1160+401</f>
        <v>1561</v>
      </c>
      <c r="J33" s="29">
        <v>0</v>
      </c>
      <c r="K33" s="29">
        <v>0</v>
      </c>
      <c r="L33" s="29">
        <v>0</v>
      </c>
    </row>
    <row r="34" spans="1:12" s="1" customFormat="1" ht="27.6" customHeight="1" x14ac:dyDescent="0.25">
      <c r="A34" s="23" t="s">
        <v>344</v>
      </c>
      <c r="B34" s="47" t="s">
        <v>339</v>
      </c>
      <c r="C34" s="28" t="s">
        <v>18</v>
      </c>
      <c r="D34" s="23" t="s">
        <v>44</v>
      </c>
      <c r="E34" s="23" t="s">
        <v>84</v>
      </c>
      <c r="F34" s="28" t="s">
        <v>335</v>
      </c>
      <c r="G34" s="23" t="s">
        <v>337</v>
      </c>
      <c r="H34" s="29">
        <f t="shared" si="0"/>
        <v>1</v>
      </c>
      <c r="I34" s="29">
        <f>101-100</f>
        <v>1</v>
      </c>
      <c r="J34" s="29">
        <v>0</v>
      </c>
      <c r="K34" s="29">
        <v>0</v>
      </c>
      <c r="L34" s="29">
        <v>0</v>
      </c>
    </row>
    <row r="35" spans="1:12" s="1" customFormat="1" ht="30" x14ac:dyDescent="0.25">
      <c r="A35" s="23" t="s">
        <v>209</v>
      </c>
      <c r="B35" s="50" t="s">
        <v>56</v>
      </c>
      <c r="C35" s="28" t="s">
        <v>50</v>
      </c>
      <c r="D35" s="28" t="s">
        <v>18</v>
      </c>
      <c r="E35" s="28" t="s">
        <v>87</v>
      </c>
      <c r="F35" s="28" t="s">
        <v>9</v>
      </c>
      <c r="G35" s="23" t="s">
        <v>337</v>
      </c>
      <c r="H35" s="29">
        <f t="shared" si="0"/>
        <v>2570.6</v>
      </c>
      <c r="I35" s="31">
        <f t="shared" ref="I35:L35" si="4">I36</f>
        <v>2570.6</v>
      </c>
      <c r="J35" s="31">
        <f t="shared" si="4"/>
        <v>0</v>
      </c>
      <c r="K35" s="31">
        <f t="shared" si="4"/>
        <v>0</v>
      </c>
      <c r="L35" s="31">
        <f t="shared" si="4"/>
        <v>0</v>
      </c>
    </row>
    <row r="36" spans="1:12" s="1" customFormat="1" ht="15" x14ac:dyDescent="0.25">
      <c r="A36" s="23" t="s">
        <v>210</v>
      </c>
      <c r="B36" s="51" t="s">
        <v>57</v>
      </c>
      <c r="C36" s="28" t="s">
        <v>50</v>
      </c>
      <c r="D36" s="28" t="s">
        <v>18</v>
      </c>
      <c r="E36" s="28" t="s">
        <v>86</v>
      </c>
      <c r="F36" s="28" t="s">
        <v>330</v>
      </c>
      <c r="G36" s="23" t="s">
        <v>337</v>
      </c>
      <c r="H36" s="29">
        <f t="shared" si="0"/>
        <v>2570.6</v>
      </c>
      <c r="I36" s="31">
        <f>2390.2+180.4</f>
        <v>2570.6</v>
      </c>
      <c r="J36" s="31">
        <v>0</v>
      </c>
      <c r="K36" s="31">
        <v>0</v>
      </c>
      <c r="L36" s="31">
        <v>0</v>
      </c>
    </row>
    <row r="37" spans="1:12" s="1" customFormat="1" ht="30" x14ac:dyDescent="0.25">
      <c r="A37" s="23" t="s">
        <v>211</v>
      </c>
      <c r="B37" s="51" t="s">
        <v>58</v>
      </c>
      <c r="C37" s="28" t="s">
        <v>18</v>
      </c>
      <c r="D37" s="28" t="s">
        <v>44</v>
      </c>
      <c r="E37" s="28" t="s">
        <v>175</v>
      </c>
      <c r="F37" s="28" t="s">
        <v>9</v>
      </c>
      <c r="G37" s="23" t="s">
        <v>337</v>
      </c>
      <c r="H37" s="29">
        <f t="shared" si="0"/>
        <v>2412.1999999999998</v>
      </c>
      <c r="I37" s="31">
        <f>I38</f>
        <v>2412.1999999999998</v>
      </c>
      <c r="J37" s="31">
        <f>J38</f>
        <v>0</v>
      </c>
      <c r="K37" s="31">
        <f t="shared" ref="K37:L37" si="5">K38</f>
        <v>0</v>
      </c>
      <c r="L37" s="31">
        <f t="shared" si="5"/>
        <v>0</v>
      </c>
    </row>
    <row r="38" spans="1:12" s="1" customFormat="1" ht="75" x14ac:dyDescent="0.25">
      <c r="A38" s="23" t="s">
        <v>212</v>
      </c>
      <c r="B38" s="47" t="s">
        <v>377</v>
      </c>
      <c r="C38" s="28" t="s">
        <v>18</v>
      </c>
      <c r="D38" s="23" t="s">
        <v>44</v>
      </c>
      <c r="E38" s="23" t="s">
        <v>85</v>
      </c>
      <c r="F38" s="28" t="s">
        <v>41</v>
      </c>
      <c r="G38" s="23" t="s">
        <v>337</v>
      </c>
      <c r="H38" s="29">
        <f t="shared" si="0"/>
        <v>2412.1999999999998</v>
      </c>
      <c r="I38" s="32">
        <v>2412.1999999999998</v>
      </c>
      <c r="J38" s="32">
        <v>0</v>
      </c>
      <c r="K38" s="32">
        <v>0</v>
      </c>
      <c r="L38" s="32">
        <v>0</v>
      </c>
    </row>
    <row r="39" spans="1:12" s="1" customFormat="1" ht="42.75" x14ac:dyDescent="0.2">
      <c r="A39" s="22" t="s">
        <v>213</v>
      </c>
      <c r="B39" s="52" t="s">
        <v>329</v>
      </c>
      <c r="C39" s="26" t="s">
        <v>134</v>
      </c>
      <c r="D39" s="26" t="s">
        <v>134</v>
      </c>
      <c r="E39" s="26" t="s">
        <v>8</v>
      </c>
      <c r="F39" s="26" t="s">
        <v>9</v>
      </c>
      <c r="G39" s="22" t="s">
        <v>337</v>
      </c>
      <c r="H39" s="27">
        <f t="shared" si="0"/>
        <v>12395</v>
      </c>
      <c r="I39" s="33">
        <f>I40</f>
        <v>12395</v>
      </c>
      <c r="J39" s="33">
        <f t="shared" ref="J39:L39" si="6">J40</f>
        <v>0</v>
      </c>
      <c r="K39" s="33">
        <f t="shared" si="6"/>
        <v>0</v>
      </c>
      <c r="L39" s="33">
        <f t="shared" si="6"/>
        <v>0</v>
      </c>
    </row>
    <row r="40" spans="1:12" s="1" customFormat="1" ht="41.45" customHeight="1" x14ac:dyDescent="0.25">
      <c r="A40" s="23" t="s">
        <v>214</v>
      </c>
      <c r="B40" s="34" t="s">
        <v>45</v>
      </c>
      <c r="C40" s="28" t="s">
        <v>18</v>
      </c>
      <c r="D40" s="28" t="s">
        <v>44</v>
      </c>
      <c r="E40" s="28" t="s">
        <v>332</v>
      </c>
      <c r="F40" s="28" t="s">
        <v>9</v>
      </c>
      <c r="G40" s="23" t="s">
        <v>337</v>
      </c>
      <c r="H40" s="29">
        <f t="shared" si="0"/>
        <v>12395</v>
      </c>
      <c r="I40" s="31">
        <f t="shared" ref="I40:J40" si="7">I41</f>
        <v>12395</v>
      </c>
      <c r="J40" s="31">
        <f t="shared" si="7"/>
        <v>0</v>
      </c>
      <c r="K40" s="31">
        <f t="shared" ref="K40:L40" si="8">K41</f>
        <v>0</v>
      </c>
      <c r="L40" s="31">
        <f t="shared" si="8"/>
        <v>0</v>
      </c>
    </row>
    <row r="41" spans="1:12" s="1" customFormat="1" ht="45" x14ac:dyDescent="0.25">
      <c r="A41" s="23" t="s">
        <v>331</v>
      </c>
      <c r="B41" s="34" t="s">
        <v>458</v>
      </c>
      <c r="C41" s="28" t="s">
        <v>18</v>
      </c>
      <c r="D41" s="28" t="s">
        <v>44</v>
      </c>
      <c r="E41" s="28" t="s">
        <v>333</v>
      </c>
      <c r="F41" s="28" t="s">
        <v>9</v>
      </c>
      <c r="G41" s="23" t="s">
        <v>337</v>
      </c>
      <c r="H41" s="29">
        <f>I41+K41+L41</f>
        <v>12395</v>
      </c>
      <c r="I41" s="31">
        <f>I42+I43+I44</f>
        <v>12395</v>
      </c>
      <c r="J41" s="31">
        <f t="shared" ref="J41:L41" si="9">J42+J43+J44</f>
        <v>0</v>
      </c>
      <c r="K41" s="31">
        <f t="shared" si="9"/>
        <v>0</v>
      </c>
      <c r="L41" s="31">
        <f t="shared" si="9"/>
        <v>0</v>
      </c>
    </row>
    <row r="42" spans="1:12" s="1" customFormat="1" ht="45" x14ac:dyDescent="0.25">
      <c r="A42" s="23" t="s">
        <v>459</v>
      </c>
      <c r="B42" s="47" t="s">
        <v>10</v>
      </c>
      <c r="C42" s="28" t="s">
        <v>18</v>
      </c>
      <c r="D42" s="28" t="s">
        <v>44</v>
      </c>
      <c r="E42" s="28" t="s">
        <v>333</v>
      </c>
      <c r="F42" s="28" t="s">
        <v>11</v>
      </c>
      <c r="G42" s="23" t="s">
        <v>337</v>
      </c>
      <c r="H42" s="29">
        <f t="shared" si="0"/>
        <v>6986.3</v>
      </c>
      <c r="I42" s="29">
        <f>7379-330.7-62</f>
        <v>6986.3</v>
      </c>
      <c r="J42" s="29">
        <v>0</v>
      </c>
      <c r="K42" s="29">
        <v>0</v>
      </c>
      <c r="L42" s="29">
        <v>0</v>
      </c>
    </row>
    <row r="43" spans="1:12" s="1" customFormat="1" ht="60" x14ac:dyDescent="0.25">
      <c r="A43" s="23" t="s">
        <v>215</v>
      </c>
      <c r="B43" s="47" t="s">
        <v>324</v>
      </c>
      <c r="C43" s="28" t="s">
        <v>18</v>
      </c>
      <c r="D43" s="28" t="s">
        <v>44</v>
      </c>
      <c r="E43" s="28" t="s">
        <v>333</v>
      </c>
      <c r="F43" s="23" t="s">
        <v>14</v>
      </c>
      <c r="G43" s="23" t="s">
        <v>337</v>
      </c>
      <c r="H43" s="29">
        <f t="shared" si="0"/>
        <v>5000</v>
      </c>
      <c r="I43" s="29">
        <v>5000</v>
      </c>
      <c r="J43" s="29">
        <v>0</v>
      </c>
      <c r="K43" s="29">
        <v>0</v>
      </c>
      <c r="L43" s="29">
        <v>0</v>
      </c>
    </row>
    <row r="44" spans="1:12" s="1" customFormat="1" ht="30" x14ac:dyDescent="0.25">
      <c r="A44" s="23" t="s">
        <v>323</v>
      </c>
      <c r="B44" s="47" t="s">
        <v>271</v>
      </c>
      <c r="C44" s="28" t="s">
        <v>18</v>
      </c>
      <c r="D44" s="23" t="s">
        <v>44</v>
      </c>
      <c r="E44" s="28" t="s">
        <v>333</v>
      </c>
      <c r="F44" s="28" t="s">
        <v>64</v>
      </c>
      <c r="G44" s="23" t="s">
        <v>337</v>
      </c>
      <c r="H44" s="29">
        <f t="shared" si="0"/>
        <v>408.7</v>
      </c>
      <c r="I44" s="29">
        <f>16+330.7+62</f>
        <v>408.7</v>
      </c>
      <c r="J44" s="29">
        <v>0</v>
      </c>
      <c r="K44" s="29">
        <v>0</v>
      </c>
      <c r="L44" s="29">
        <v>0</v>
      </c>
    </row>
    <row r="45" spans="1:12" s="1" customFormat="1" ht="57" x14ac:dyDescent="0.2">
      <c r="A45" s="22" t="s">
        <v>216</v>
      </c>
      <c r="B45" s="53" t="s">
        <v>75</v>
      </c>
      <c r="C45" s="26" t="s">
        <v>134</v>
      </c>
      <c r="D45" s="26" t="s">
        <v>134</v>
      </c>
      <c r="E45" s="26" t="s">
        <v>90</v>
      </c>
      <c r="F45" s="26" t="s">
        <v>9</v>
      </c>
      <c r="G45" s="22" t="s">
        <v>337</v>
      </c>
      <c r="H45" s="27">
        <f t="shared" si="0"/>
        <v>22338.1</v>
      </c>
      <c r="I45" s="33">
        <f>I46+I48+I50+I53</f>
        <v>22338.1</v>
      </c>
      <c r="J45" s="33">
        <f t="shared" ref="J45:L45" si="10">J46+J48+J50+J53</f>
        <v>0</v>
      </c>
      <c r="K45" s="33">
        <f t="shared" si="10"/>
        <v>0</v>
      </c>
      <c r="L45" s="33">
        <f t="shared" si="10"/>
        <v>0</v>
      </c>
    </row>
    <row r="46" spans="1:12" s="1" customFormat="1" ht="60" x14ac:dyDescent="0.25">
      <c r="A46" s="23" t="s">
        <v>217</v>
      </c>
      <c r="B46" s="50" t="s">
        <v>76</v>
      </c>
      <c r="C46" s="28" t="s">
        <v>35</v>
      </c>
      <c r="D46" s="28" t="s">
        <v>42</v>
      </c>
      <c r="E46" s="28" t="s">
        <v>91</v>
      </c>
      <c r="F46" s="28" t="s">
        <v>9</v>
      </c>
      <c r="G46" s="23" t="s">
        <v>337</v>
      </c>
      <c r="H46" s="29">
        <f t="shared" si="0"/>
        <v>3337.8</v>
      </c>
      <c r="I46" s="29">
        <f>I47</f>
        <v>3337.8</v>
      </c>
      <c r="J46" s="29">
        <f>J47</f>
        <v>0</v>
      </c>
      <c r="K46" s="29">
        <f t="shared" ref="K46:L46" si="11">K47</f>
        <v>0</v>
      </c>
      <c r="L46" s="29">
        <f t="shared" si="11"/>
        <v>0</v>
      </c>
    </row>
    <row r="47" spans="1:12" s="1" customFormat="1" ht="45" x14ac:dyDescent="0.25">
      <c r="A47" s="23" t="s">
        <v>218</v>
      </c>
      <c r="B47" s="47" t="s">
        <v>10</v>
      </c>
      <c r="C47" s="28" t="s">
        <v>35</v>
      </c>
      <c r="D47" s="28" t="s">
        <v>42</v>
      </c>
      <c r="E47" s="28" t="s">
        <v>92</v>
      </c>
      <c r="F47" s="28" t="s">
        <v>11</v>
      </c>
      <c r="G47" s="23" t="s">
        <v>337</v>
      </c>
      <c r="H47" s="29">
        <f t="shared" si="0"/>
        <v>3337.8</v>
      </c>
      <c r="I47" s="29">
        <f>3187.8+150</f>
        <v>3337.8</v>
      </c>
      <c r="J47" s="29">
        <v>0</v>
      </c>
      <c r="K47" s="29">
        <v>0</v>
      </c>
      <c r="L47" s="29">
        <v>0</v>
      </c>
    </row>
    <row r="48" spans="1:12" s="1" customFormat="1" ht="45" x14ac:dyDescent="0.25">
      <c r="A48" s="23" t="s">
        <v>219</v>
      </c>
      <c r="B48" s="50" t="s">
        <v>46</v>
      </c>
      <c r="C48" s="28" t="s">
        <v>35</v>
      </c>
      <c r="D48" s="28" t="s">
        <v>42</v>
      </c>
      <c r="E48" s="28" t="s">
        <v>93</v>
      </c>
      <c r="F48" s="28" t="s">
        <v>9</v>
      </c>
      <c r="G48" s="23" t="s">
        <v>337</v>
      </c>
      <c r="H48" s="29">
        <f t="shared" si="0"/>
        <v>862.4</v>
      </c>
      <c r="I48" s="29">
        <f>I49</f>
        <v>862.4</v>
      </c>
      <c r="J48" s="29">
        <f>J49</f>
        <v>0</v>
      </c>
      <c r="K48" s="29">
        <f t="shared" ref="K48:L48" si="12">K49</f>
        <v>0</v>
      </c>
      <c r="L48" s="29">
        <f t="shared" si="12"/>
        <v>0</v>
      </c>
    </row>
    <row r="49" spans="1:12" s="1" customFormat="1" ht="45" x14ac:dyDescent="0.25">
      <c r="A49" s="23" t="s">
        <v>220</v>
      </c>
      <c r="B49" s="47" t="s">
        <v>10</v>
      </c>
      <c r="C49" s="28" t="s">
        <v>35</v>
      </c>
      <c r="D49" s="28" t="s">
        <v>42</v>
      </c>
      <c r="E49" s="28" t="s">
        <v>94</v>
      </c>
      <c r="F49" s="28" t="s">
        <v>11</v>
      </c>
      <c r="G49" s="23" t="s">
        <v>337</v>
      </c>
      <c r="H49" s="29">
        <f t="shared" si="0"/>
        <v>862.4</v>
      </c>
      <c r="I49" s="29">
        <v>862.4</v>
      </c>
      <c r="J49" s="29">
        <v>0</v>
      </c>
      <c r="K49" s="29">
        <v>0</v>
      </c>
      <c r="L49" s="29">
        <v>0</v>
      </c>
    </row>
    <row r="50" spans="1:12" s="1" customFormat="1" ht="60" x14ac:dyDescent="0.25">
      <c r="A50" s="23" t="s">
        <v>221</v>
      </c>
      <c r="B50" s="51" t="s">
        <v>47</v>
      </c>
      <c r="C50" s="28" t="s">
        <v>35</v>
      </c>
      <c r="D50" s="28" t="s">
        <v>48</v>
      </c>
      <c r="E50" s="28" t="s">
        <v>95</v>
      </c>
      <c r="F50" s="28" t="s">
        <v>9</v>
      </c>
      <c r="G50" s="23" t="s">
        <v>337</v>
      </c>
      <c r="H50" s="29">
        <f t="shared" si="0"/>
        <v>14609.099999999999</v>
      </c>
      <c r="I50" s="29">
        <f>I51+I52</f>
        <v>14609.099999999999</v>
      </c>
      <c r="J50" s="29">
        <f t="shared" ref="J50:L50" si="13">J51+J52</f>
        <v>0</v>
      </c>
      <c r="K50" s="29">
        <f t="shared" si="13"/>
        <v>0</v>
      </c>
      <c r="L50" s="29">
        <f t="shared" si="13"/>
        <v>0</v>
      </c>
    </row>
    <row r="51" spans="1:12" s="1" customFormat="1" ht="45" x14ac:dyDescent="0.25">
      <c r="A51" s="23" t="s">
        <v>222</v>
      </c>
      <c r="B51" s="47" t="s">
        <v>10</v>
      </c>
      <c r="C51" s="28" t="s">
        <v>35</v>
      </c>
      <c r="D51" s="28" t="s">
        <v>48</v>
      </c>
      <c r="E51" s="28" t="s">
        <v>96</v>
      </c>
      <c r="F51" s="28" t="s">
        <v>11</v>
      </c>
      <c r="G51" s="23" t="s">
        <v>337</v>
      </c>
      <c r="H51" s="29">
        <f t="shared" si="0"/>
        <v>14483.699999999999</v>
      </c>
      <c r="I51" s="29">
        <f>16409.1-1125.4-800</f>
        <v>14483.699999999999</v>
      </c>
      <c r="J51" s="29">
        <v>0</v>
      </c>
      <c r="K51" s="29">
        <v>0</v>
      </c>
      <c r="L51" s="29">
        <v>0</v>
      </c>
    </row>
    <row r="52" spans="1:12" s="1" customFormat="1" ht="30" x14ac:dyDescent="0.25">
      <c r="A52" s="23" t="s">
        <v>379</v>
      </c>
      <c r="B52" s="47" t="s">
        <v>271</v>
      </c>
      <c r="C52" s="28" t="s">
        <v>35</v>
      </c>
      <c r="D52" s="28" t="s">
        <v>48</v>
      </c>
      <c r="E52" s="28" t="s">
        <v>96</v>
      </c>
      <c r="F52" s="28" t="s">
        <v>64</v>
      </c>
      <c r="G52" s="23" t="s">
        <v>337</v>
      </c>
      <c r="H52" s="29">
        <f t="shared" si="0"/>
        <v>125.4</v>
      </c>
      <c r="I52" s="29">
        <v>125.4</v>
      </c>
      <c r="J52" s="29"/>
      <c r="K52" s="29"/>
      <c r="L52" s="29"/>
    </row>
    <row r="53" spans="1:12" s="1" customFormat="1" ht="30" x14ac:dyDescent="0.25">
      <c r="A53" s="23" t="s">
        <v>223</v>
      </c>
      <c r="B53" s="47" t="s">
        <v>49</v>
      </c>
      <c r="C53" s="28" t="s">
        <v>35</v>
      </c>
      <c r="D53" s="28" t="s">
        <v>48</v>
      </c>
      <c r="E53" s="28" t="s">
        <v>89</v>
      </c>
      <c r="F53" s="28" t="s">
        <v>9</v>
      </c>
      <c r="G53" s="23" t="s">
        <v>337</v>
      </c>
      <c r="H53" s="29">
        <f t="shared" si="0"/>
        <v>3528.8</v>
      </c>
      <c r="I53" s="29">
        <f>I54</f>
        <v>3528.8</v>
      </c>
      <c r="J53" s="29">
        <f>J54</f>
        <v>0</v>
      </c>
      <c r="K53" s="29">
        <f t="shared" ref="K53:L53" si="14">K54</f>
        <v>0</v>
      </c>
      <c r="L53" s="29">
        <f t="shared" si="14"/>
        <v>0</v>
      </c>
    </row>
    <row r="54" spans="1:12" s="1" customFormat="1" ht="45" x14ac:dyDescent="0.25">
      <c r="A54" s="23" t="s">
        <v>224</v>
      </c>
      <c r="B54" s="47" t="s">
        <v>10</v>
      </c>
      <c r="C54" s="28" t="s">
        <v>35</v>
      </c>
      <c r="D54" s="28" t="s">
        <v>48</v>
      </c>
      <c r="E54" s="28" t="s">
        <v>88</v>
      </c>
      <c r="F54" s="28" t="s">
        <v>11</v>
      </c>
      <c r="G54" s="23" t="s">
        <v>337</v>
      </c>
      <c r="H54" s="29">
        <f t="shared" si="0"/>
        <v>3528.8</v>
      </c>
      <c r="I54" s="29">
        <v>3528.8</v>
      </c>
      <c r="J54" s="29">
        <v>0</v>
      </c>
      <c r="K54" s="29">
        <v>0</v>
      </c>
      <c r="L54" s="29">
        <v>0</v>
      </c>
    </row>
    <row r="55" spans="1:12" s="1" customFormat="1" ht="57" x14ac:dyDescent="0.2">
      <c r="A55" s="22" t="s">
        <v>225</v>
      </c>
      <c r="B55" s="43" t="s">
        <v>132</v>
      </c>
      <c r="C55" s="26" t="s">
        <v>134</v>
      </c>
      <c r="D55" s="26" t="s">
        <v>134</v>
      </c>
      <c r="E55" s="26" t="s">
        <v>98</v>
      </c>
      <c r="F55" s="26" t="s">
        <v>9</v>
      </c>
      <c r="G55" s="22" t="s">
        <v>337</v>
      </c>
      <c r="H55" s="27">
        <f t="shared" si="0"/>
        <v>83724.100000000006</v>
      </c>
      <c r="I55" s="33">
        <f>I56+I59</f>
        <v>76930.100000000006</v>
      </c>
      <c r="J55" s="33">
        <f>J56+J59</f>
        <v>0</v>
      </c>
      <c r="K55" s="33">
        <f>K56+K59</f>
        <v>6794</v>
      </c>
      <c r="L55" s="33">
        <f>L56+L59</f>
        <v>0</v>
      </c>
    </row>
    <row r="56" spans="1:12" s="1" customFormat="1" ht="60" x14ac:dyDescent="0.25">
      <c r="A56" s="23" t="s">
        <v>226</v>
      </c>
      <c r="B56" s="47" t="s">
        <v>105</v>
      </c>
      <c r="C56" s="28" t="s">
        <v>37</v>
      </c>
      <c r="D56" s="28" t="s">
        <v>17</v>
      </c>
      <c r="E56" s="28" t="s">
        <v>99</v>
      </c>
      <c r="F56" s="28" t="s">
        <v>9</v>
      </c>
      <c r="G56" s="23" t="s">
        <v>337</v>
      </c>
      <c r="H56" s="29">
        <f t="shared" si="0"/>
        <v>3311</v>
      </c>
      <c r="I56" s="31">
        <f>I57</f>
        <v>3311</v>
      </c>
      <c r="J56" s="31">
        <f>J57</f>
        <v>0</v>
      </c>
      <c r="K56" s="31">
        <f t="shared" ref="K56:L57" si="15">K57</f>
        <v>0</v>
      </c>
      <c r="L56" s="31">
        <f t="shared" si="15"/>
        <v>0</v>
      </c>
    </row>
    <row r="57" spans="1:12" s="1" customFormat="1" ht="30" x14ac:dyDescent="0.25">
      <c r="A57" s="23" t="s">
        <v>227</v>
      </c>
      <c r="B57" s="47" t="s">
        <v>169</v>
      </c>
      <c r="C57" s="28" t="s">
        <v>37</v>
      </c>
      <c r="D57" s="28" t="s">
        <v>17</v>
      </c>
      <c r="E57" s="28" t="s">
        <v>100</v>
      </c>
      <c r="F57" s="28" t="s">
        <v>9</v>
      </c>
      <c r="G57" s="23" t="s">
        <v>337</v>
      </c>
      <c r="H57" s="29">
        <f t="shared" si="0"/>
        <v>3311</v>
      </c>
      <c r="I57" s="31">
        <f>I58</f>
        <v>3311</v>
      </c>
      <c r="J57" s="31">
        <f t="shared" ref="J57" si="16">J58</f>
        <v>0</v>
      </c>
      <c r="K57" s="31">
        <f t="shared" si="15"/>
        <v>0</v>
      </c>
      <c r="L57" s="31">
        <f t="shared" si="15"/>
        <v>0</v>
      </c>
    </row>
    <row r="58" spans="1:12" s="1" customFormat="1" ht="60" x14ac:dyDescent="0.25">
      <c r="A58" s="23" t="s">
        <v>228</v>
      </c>
      <c r="B58" s="51" t="s">
        <v>229</v>
      </c>
      <c r="C58" s="28" t="s">
        <v>37</v>
      </c>
      <c r="D58" s="28" t="s">
        <v>17</v>
      </c>
      <c r="E58" s="28" t="s">
        <v>103</v>
      </c>
      <c r="F58" s="28" t="s">
        <v>11</v>
      </c>
      <c r="G58" s="23" t="s">
        <v>337</v>
      </c>
      <c r="H58" s="29">
        <f t="shared" si="0"/>
        <v>3311</v>
      </c>
      <c r="I58" s="29">
        <f>3060+251</f>
        <v>3311</v>
      </c>
      <c r="J58" s="29">
        <v>0</v>
      </c>
      <c r="K58" s="29">
        <v>0</v>
      </c>
      <c r="L58" s="29">
        <v>0</v>
      </c>
    </row>
    <row r="59" spans="1:12" s="1" customFormat="1" ht="60" x14ac:dyDescent="0.25">
      <c r="A59" s="23" t="s">
        <v>230</v>
      </c>
      <c r="B59" s="47" t="s">
        <v>170</v>
      </c>
      <c r="C59" s="28" t="s">
        <v>37</v>
      </c>
      <c r="D59" s="28" t="s">
        <v>42</v>
      </c>
      <c r="E59" s="28" t="s">
        <v>101</v>
      </c>
      <c r="F59" s="28" t="s">
        <v>9</v>
      </c>
      <c r="G59" s="23" t="s">
        <v>337</v>
      </c>
      <c r="H59" s="29">
        <f t="shared" si="0"/>
        <v>80413.100000000006</v>
      </c>
      <c r="I59" s="29">
        <f>I60+I64</f>
        <v>73619.100000000006</v>
      </c>
      <c r="J59" s="29">
        <f t="shared" ref="J59:L59" si="17">J60+J64</f>
        <v>0</v>
      </c>
      <c r="K59" s="29">
        <f t="shared" si="17"/>
        <v>6794</v>
      </c>
      <c r="L59" s="29">
        <f t="shared" si="17"/>
        <v>0</v>
      </c>
    </row>
    <row r="60" spans="1:12" s="1" customFormat="1" ht="45" x14ac:dyDescent="0.25">
      <c r="A60" s="23" t="s">
        <v>231</v>
      </c>
      <c r="B60" s="47" t="s">
        <v>171</v>
      </c>
      <c r="C60" s="28" t="s">
        <v>37</v>
      </c>
      <c r="D60" s="28" t="s">
        <v>42</v>
      </c>
      <c r="E60" s="28" t="s">
        <v>102</v>
      </c>
      <c r="F60" s="28" t="s">
        <v>9</v>
      </c>
      <c r="G60" s="23" t="s">
        <v>337</v>
      </c>
      <c r="H60" s="29">
        <f t="shared" si="0"/>
        <v>22383</v>
      </c>
      <c r="I60" s="31">
        <f>I61+I62+I63</f>
        <v>15589</v>
      </c>
      <c r="J60" s="31">
        <f t="shared" ref="J60:L60" si="18">J61+J62+J63</f>
        <v>0</v>
      </c>
      <c r="K60" s="31">
        <f t="shared" si="18"/>
        <v>6794</v>
      </c>
      <c r="L60" s="31">
        <f t="shared" si="18"/>
        <v>0</v>
      </c>
    </row>
    <row r="61" spans="1:12" s="1" customFormat="1" ht="90" x14ac:dyDescent="0.25">
      <c r="A61" s="23" t="s">
        <v>232</v>
      </c>
      <c r="B61" s="47" t="s">
        <v>345</v>
      </c>
      <c r="C61" s="28" t="s">
        <v>37</v>
      </c>
      <c r="D61" s="28" t="s">
        <v>42</v>
      </c>
      <c r="E61" s="28" t="s">
        <v>172</v>
      </c>
      <c r="F61" s="28" t="s">
        <v>41</v>
      </c>
      <c r="G61" s="23" t="s">
        <v>337</v>
      </c>
      <c r="H61" s="29">
        <f t="shared" si="0"/>
        <v>15157.8</v>
      </c>
      <c r="I61" s="31">
        <f>15259-8379.6+7948.4+330</f>
        <v>15157.8</v>
      </c>
      <c r="J61" s="31">
        <v>0</v>
      </c>
      <c r="K61" s="31">
        <v>0</v>
      </c>
      <c r="L61" s="31">
        <v>0</v>
      </c>
    </row>
    <row r="62" spans="1:12" s="1" customFormat="1" ht="135" x14ac:dyDescent="0.25">
      <c r="A62" s="23" t="s">
        <v>346</v>
      </c>
      <c r="B62" s="47" t="s">
        <v>383</v>
      </c>
      <c r="C62" s="28" t="s">
        <v>37</v>
      </c>
      <c r="D62" s="28" t="s">
        <v>42</v>
      </c>
      <c r="E62" s="28" t="s">
        <v>382</v>
      </c>
      <c r="F62" s="28" t="s">
        <v>41</v>
      </c>
      <c r="G62" s="23" t="s">
        <v>337</v>
      </c>
      <c r="H62" s="29">
        <f t="shared" ref="H62" si="19">I62+K62+L62</f>
        <v>6794</v>
      </c>
      <c r="I62" s="31">
        <v>0</v>
      </c>
      <c r="J62" s="31">
        <v>0</v>
      </c>
      <c r="K62" s="31">
        <f>17682-10888</f>
        <v>6794</v>
      </c>
      <c r="L62" s="31">
        <v>0</v>
      </c>
    </row>
    <row r="63" spans="1:12" s="1" customFormat="1" ht="120" x14ac:dyDescent="0.25">
      <c r="A63" s="23" t="s">
        <v>381</v>
      </c>
      <c r="B63" s="47" t="s">
        <v>370</v>
      </c>
      <c r="C63" s="28" t="s">
        <v>37</v>
      </c>
      <c r="D63" s="28" t="s">
        <v>42</v>
      </c>
      <c r="E63" s="28" t="s">
        <v>380</v>
      </c>
      <c r="F63" s="28" t="s">
        <v>41</v>
      </c>
      <c r="G63" s="23" t="s">
        <v>337</v>
      </c>
      <c r="H63" s="29">
        <f t="shared" si="0"/>
        <v>431.20000000000073</v>
      </c>
      <c r="I63" s="31">
        <f>8379.6-7948.4</f>
        <v>431.20000000000073</v>
      </c>
      <c r="J63" s="31">
        <v>0</v>
      </c>
      <c r="K63" s="31">
        <v>0</v>
      </c>
      <c r="L63" s="31">
        <v>0</v>
      </c>
    </row>
    <row r="64" spans="1:12" s="1" customFormat="1" ht="45" x14ac:dyDescent="0.25">
      <c r="A64" s="23" t="s">
        <v>233</v>
      </c>
      <c r="B64" s="47" t="s">
        <v>43</v>
      </c>
      <c r="C64" s="28" t="s">
        <v>37</v>
      </c>
      <c r="D64" s="28" t="s">
        <v>42</v>
      </c>
      <c r="E64" s="28" t="s">
        <v>173</v>
      </c>
      <c r="F64" s="28" t="s">
        <v>9</v>
      </c>
      <c r="G64" s="23" t="s">
        <v>337</v>
      </c>
      <c r="H64" s="29">
        <f t="shared" si="0"/>
        <v>58030.1</v>
      </c>
      <c r="I64" s="29">
        <f>I65</f>
        <v>58030.1</v>
      </c>
      <c r="J64" s="29">
        <f>J65</f>
        <v>0</v>
      </c>
      <c r="K64" s="29">
        <f t="shared" ref="K64:L64" si="20">K65</f>
        <v>0</v>
      </c>
      <c r="L64" s="29">
        <f t="shared" si="20"/>
        <v>0</v>
      </c>
    </row>
    <row r="65" spans="1:12" s="1" customFormat="1" ht="60" x14ac:dyDescent="0.25">
      <c r="A65" s="23" t="s">
        <v>234</v>
      </c>
      <c r="B65" s="47" t="s">
        <v>347</v>
      </c>
      <c r="C65" s="28" t="s">
        <v>37</v>
      </c>
      <c r="D65" s="28" t="s">
        <v>42</v>
      </c>
      <c r="E65" s="28" t="s">
        <v>174</v>
      </c>
      <c r="F65" s="28" t="s">
        <v>41</v>
      </c>
      <c r="G65" s="23" t="s">
        <v>337</v>
      </c>
      <c r="H65" s="29">
        <f t="shared" si="0"/>
        <v>58030.1</v>
      </c>
      <c r="I65" s="29">
        <f>54050.1+1980+2000</f>
        <v>58030.1</v>
      </c>
      <c r="J65" s="29">
        <v>0</v>
      </c>
      <c r="K65" s="29">
        <v>0</v>
      </c>
      <c r="L65" s="29">
        <v>0</v>
      </c>
    </row>
    <row r="66" spans="1:12" s="1" customFormat="1" ht="57" x14ac:dyDescent="0.2">
      <c r="A66" s="22" t="s">
        <v>235</v>
      </c>
      <c r="B66" s="53" t="s">
        <v>67</v>
      </c>
      <c r="C66" s="26" t="s">
        <v>134</v>
      </c>
      <c r="D66" s="26" t="s">
        <v>134</v>
      </c>
      <c r="E66" s="26" t="s">
        <v>104</v>
      </c>
      <c r="F66" s="26" t="s">
        <v>9</v>
      </c>
      <c r="G66" s="22" t="s">
        <v>337</v>
      </c>
      <c r="H66" s="27">
        <f t="shared" si="0"/>
        <v>1052</v>
      </c>
      <c r="I66" s="27">
        <f>I67+I68</f>
        <v>1052</v>
      </c>
      <c r="J66" s="27">
        <f t="shared" ref="J66:L66" si="21">J67+J68</f>
        <v>0</v>
      </c>
      <c r="K66" s="27">
        <f t="shared" si="21"/>
        <v>0</v>
      </c>
      <c r="L66" s="27">
        <f t="shared" si="21"/>
        <v>0</v>
      </c>
    </row>
    <row r="67" spans="1:12" s="1" customFormat="1" ht="120" x14ac:dyDescent="0.25">
      <c r="A67" s="23" t="s">
        <v>236</v>
      </c>
      <c r="B67" s="47" t="s">
        <v>350</v>
      </c>
      <c r="C67" s="28" t="s">
        <v>37</v>
      </c>
      <c r="D67" s="28" t="s">
        <v>38</v>
      </c>
      <c r="E67" s="28" t="s">
        <v>351</v>
      </c>
      <c r="F67" s="28" t="s">
        <v>41</v>
      </c>
      <c r="G67" s="23" t="s">
        <v>337</v>
      </c>
      <c r="H67" s="29">
        <f t="shared" si="0"/>
        <v>1004</v>
      </c>
      <c r="I67" s="32">
        <v>1004</v>
      </c>
      <c r="J67" s="32">
        <v>0</v>
      </c>
      <c r="K67" s="32">
        <v>0</v>
      </c>
      <c r="L67" s="32">
        <v>0</v>
      </c>
    </row>
    <row r="68" spans="1:12" s="1" customFormat="1" ht="120" x14ac:dyDescent="0.25">
      <c r="A68" s="23" t="s">
        <v>349</v>
      </c>
      <c r="B68" s="47" t="s">
        <v>352</v>
      </c>
      <c r="C68" s="28" t="s">
        <v>37</v>
      </c>
      <c r="D68" s="28" t="s">
        <v>38</v>
      </c>
      <c r="E68" s="28" t="s">
        <v>353</v>
      </c>
      <c r="F68" s="28" t="s">
        <v>41</v>
      </c>
      <c r="G68" s="23" t="s">
        <v>337</v>
      </c>
      <c r="H68" s="29">
        <f t="shared" si="0"/>
        <v>48</v>
      </c>
      <c r="I68" s="32">
        <v>48</v>
      </c>
      <c r="J68" s="32">
        <v>0</v>
      </c>
      <c r="K68" s="32">
        <v>0</v>
      </c>
      <c r="L68" s="32">
        <v>0</v>
      </c>
    </row>
    <row r="69" spans="1:12" s="1" customFormat="1" ht="57" x14ac:dyDescent="0.2">
      <c r="A69" s="22" t="s">
        <v>237</v>
      </c>
      <c r="B69" s="43" t="s">
        <v>66</v>
      </c>
      <c r="C69" s="26" t="s">
        <v>134</v>
      </c>
      <c r="D69" s="26" t="s">
        <v>134</v>
      </c>
      <c r="E69" s="26" t="s">
        <v>107</v>
      </c>
      <c r="F69" s="26" t="s">
        <v>9</v>
      </c>
      <c r="G69" s="22" t="s">
        <v>337</v>
      </c>
      <c r="H69" s="27">
        <f t="shared" si="0"/>
        <v>166490.5</v>
      </c>
      <c r="I69" s="27">
        <f>I70+I75+I84+I87</f>
        <v>120358.20000000001</v>
      </c>
      <c r="J69" s="27">
        <f t="shared" ref="J69:L69" si="22">J70+J75+J84+J87</f>
        <v>0</v>
      </c>
      <c r="K69" s="27">
        <f t="shared" si="22"/>
        <v>46132.3</v>
      </c>
      <c r="L69" s="27">
        <f t="shared" si="22"/>
        <v>0</v>
      </c>
    </row>
    <row r="70" spans="1:12" s="1" customFormat="1" ht="60" x14ac:dyDescent="0.25">
      <c r="A70" s="23" t="s">
        <v>238</v>
      </c>
      <c r="B70" s="47" t="s">
        <v>106</v>
      </c>
      <c r="C70" s="28" t="s">
        <v>24</v>
      </c>
      <c r="D70" s="28" t="s">
        <v>18</v>
      </c>
      <c r="E70" s="28" t="s">
        <v>108</v>
      </c>
      <c r="F70" s="28" t="s">
        <v>9</v>
      </c>
      <c r="G70" s="23" t="s">
        <v>337</v>
      </c>
      <c r="H70" s="29">
        <f t="shared" si="0"/>
        <v>34852.1</v>
      </c>
      <c r="I70" s="29">
        <f>I71+I73</f>
        <v>34852.1</v>
      </c>
      <c r="J70" s="29">
        <f>J71+J73</f>
        <v>0</v>
      </c>
      <c r="K70" s="29">
        <f t="shared" ref="K70:L70" si="23">K71+K73</f>
        <v>0</v>
      </c>
      <c r="L70" s="29">
        <f t="shared" si="23"/>
        <v>0</v>
      </c>
    </row>
    <row r="71" spans="1:12" s="1" customFormat="1" ht="45" x14ac:dyDescent="0.25">
      <c r="A71" s="23" t="s">
        <v>239</v>
      </c>
      <c r="B71" s="47" t="s">
        <v>26</v>
      </c>
      <c r="C71" s="28" t="s">
        <v>24</v>
      </c>
      <c r="D71" s="28" t="s">
        <v>18</v>
      </c>
      <c r="E71" s="28" t="s">
        <v>109</v>
      </c>
      <c r="F71" s="28" t="s">
        <v>9</v>
      </c>
      <c r="G71" s="23" t="s">
        <v>337</v>
      </c>
      <c r="H71" s="29">
        <f t="shared" si="0"/>
        <v>2135.7999999999993</v>
      </c>
      <c r="I71" s="29">
        <f>I72</f>
        <v>2135.7999999999993</v>
      </c>
      <c r="J71" s="29">
        <f>J72</f>
        <v>0</v>
      </c>
      <c r="K71" s="29">
        <f t="shared" ref="K71:L71" si="24">K72</f>
        <v>0</v>
      </c>
      <c r="L71" s="29">
        <f t="shared" si="24"/>
        <v>0</v>
      </c>
    </row>
    <row r="72" spans="1:12" s="1" customFormat="1" ht="45" x14ac:dyDescent="0.25">
      <c r="A72" s="23" t="s">
        <v>240</v>
      </c>
      <c r="B72" s="47" t="s">
        <v>27</v>
      </c>
      <c r="C72" s="28" t="s">
        <v>24</v>
      </c>
      <c r="D72" s="28" t="s">
        <v>18</v>
      </c>
      <c r="E72" s="28" t="s">
        <v>110</v>
      </c>
      <c r="F72" s="28" t="s">
        <v>11</v>
      </c>
      <c r="G72" s="23" t="s">
        <v>337</v>
      </c>
      <c r="H72" s="29">
        <f t="shared" si="0"/>
        <v>2135.7999999999993</v>
      </c>
      <c r="I72" s="29">
        <f>13535.8-8400-3000</f>
        <v>2135.7999999999993</v>
      </c>
      <c r="J72" s="29">
        <v>0</v>
      </c>
      <c r="K72" s="29">
        <v>0</v>
      </c>
      <c r="L72" s="29">
        <v>0</v>
      </c>
    </row>
    <row r="73" spans="1:12" s="1" customFormat="1" ht="45" x14ac:dyDescent="0.25">
      <c r="A73" s="23" t="s">
        <v>246</v>
      </c>
      <c r="B73" s="47" t="s">
        <v>28</v>
      </c>
      <c r="C73" s="28" t="s">
        <v>24</v>
      </c>
      <c r="D73" s="28" t="s">
        <v>18</v>
      </c>
      <c r="E73" s="28" t="s">
        <v>167</v>
      </c>
      <c r="F73" s="28" t="s">
        <v>9</v>
      </c>
      <c r="G73" s="23" t="s">
        <v>337</v>
      </c>
      <c r="H73" s="29">
        <f t="shared" si="0"/>
        <v>32716.3</v>
      </c>
      <c r="I73" s="29">
        <f>I74</f>
        <v>32716.3</v>
      </c>
      <c r="J73" s="29">
        <f>J74</f>
        <v>0</v>
      </c>
      <c r="K73" s="29">
        <f t="shared" ref="K73:L73" si="25">K74</f>
        <v>0</v>
      </c>
      <c r="L73" s="29">
        <f t="shared" si="25"/>
        <v>0</v>
      </c>
    </row>
    <row r="74" spans="1:12" s="1" customFormat="1" ht="30" x14ac:dyDescent="0.25">
      <c r="A74" s="23" t="s">
        <v>247</v>
      </c>
      <c r="B74" s="47" t="s">
        <v>29</v>
      </c>
      <c r="C74" s="28" t="s">
        <v>24</v>
      </c>
      <c r="D74" s="28" t="s">
        <v>18</v>
      </c>
      <c r="E74" s="28" t="s">
        <v>168</v>
      </c>
      <c r="F74" s="28" t="s">
        <v>11</v>
      </c>
      <c r="G74" s="23" t="s">
        <v>337</v>
      </c>
      <c r="H74" s="29">
        <f t="shared" si="0"/>
        <v>32716.3</v>
      </c>
      <c r="I74" s="29">
        <v>32716.3</v>
      </c>
      <c r="J74" s="29">
        <v>0</v>
      </c>
      <c r="K74" s="29">
        <v>0</v>
      </c>
      <c r="L74" s="29">
        <v>0</v>
      </c>
    </row>
    <row r="75" spans="1:12" s="1" customFormat="1" ht="45" x14ac:dyDescent="0.25">
      <c r="A75" s="23" t="s">
        <v>241</v>
      </c>
      <c r="B75" s="51" t="s">
        <v>114</v>
      </c>
      <c r="C75" s="28" t="s">
        <v>24</v>
      </c>
      <c r="D75" s="28" t="s">
        <v>30</v>
      </c>
      <c r="E75" s="30" t="s">
        <v>117</v>
      </c>
      <c r="F75" s="28" t="s">
        <v>9</v>
      </c>
      <c r="G75" s="23" t="s">
        <v>337</v>
      </c>
      <c r="H75" s="29">
        <f>I75+K75+L75</f>
        <v>117348.90000000001</v>
      </c>
      <c r="I75" s="29">
        <f>I76+I83</f>
        <v>71216.600000000006</v>
      </c>
      <c r="J75" s="29">
        <f t="shared" ref="J75:L75" si="26">J76+J83</f>
        <v>0</v>
      </c>
      <c r="K75" s="29">
        <f t="shared" si="26"/>
        <v>46132.3</v>
      </c>
      <c r="L75" s="29">
        <f t="shared" si="26"/>
        <v>0</v>
      </c>
    </row>
    <row r="76" spans="1:12" s="1" customFormat="1" ht="60" x14ac:dyDescent="0.25">
      <c r="A76" s="23" t="s">
        <v>244</v>
      </c>
      <c r="B76" s="47" t="s">
        <v>31</v>
      </c>
      <c r="C76" s="28" t="s">
        <v>24</v>
      </c>
      <c r="D76" s="28" t="s">
        <v>30</v>
      </c>
      <c r="E76" s="30" t="s">
        <v>118</v>
      </c>
      <c r="F76" s="28" t="s">
        <v>9</v>
      </c>
      <c r="G76" s="23" t="s">
        <v>337</v>
      </c>
      <c r="H76" s="29">
        <f t="shared" si="0"/>
        <v>102348.90000000001</v>
      </c>
      <c r="I76" s="29">
        <f>I77+I81+I82</f>
        <v>56216.600000000006</v>
      </c>
      <c r="J76" s="29">
        <f t="shared" ref="J76:L76" si="27">J77+J81+J82</f>
        <v>0</v>
      </c>
      <c r="K76" s="29">
        <f t="shared" si="27"/>
        <v>46132.3</v>
      </c>
      <c r="L76" s="29">
        <f t="shared" si="27"/>
        <v>0</v>
      </c>
    </row>
    <row r="77" spans="1:12" s="1" customFormat="1" ht="60" x14ac:dyDescent="0.25">
      <c r="A77" s="23" t="s">
        <v>245</v>
      </c>
      <c r="B77" s="47" t="s">
        <v>488</v>
      </c>
      <c r="C77" s="28" t="s">
        <v>24</v>
      </c>
      <c r="D77" s="28" t="s">
        <v>30</v>
      </c>
      <c r="E77" s="30" t="s">
        <v>119</v>
      </c>
      <c r="F77" s="28" t="s">
        <v>9</v>
      </c>
      <c r="G77" s="23" t="s">
        <v>337</v>
      </c>
      <c r="H77" s="29">
        <f>I77+K77+L77</f>
        <v>39240.400000000001</v>
      </c>
      <c r="I77" s="29">
        <f>I78+I79+I80</f>
        <v>39240.400000000001</v>
      </c>
      <c r="J77" s="29">
        <f t="shared" ref="J77:L77" si="28">J78+J79+J80</f>
        <v>0</v>
      </c>
      <c r="K77" s="29">
        <f t="shared" si="28"/>
        <v>0</v>
      </c>
      <c r="L77" s="29">
        <f t="shared" si="28"/>
        <v>0</v>
      </c>
    </row>
    <row r="78" spans="1:12" s="1" customFormat="1" ht="69" customHeight="1" x14ac:dyDescent="0.25">
      <c r="A78" s="23" t="s">
        <v>489</v>
      </c>
      <c r="B78" s="47" t="s">
        <v>368</v>
      </c>
      <c r="C78" s="28" t="s">
        <v>24</v>
      </c>
      <c r="D78" s="28" t="s">
        <v>30</v>
      </c>
      <c r="E78" s="30" t="s">
        <v>119</v>
      </c>
      <c r="F78" s="28" t="s">
        <v>11</v>
      </c>
      <c r="G78" s="23" t="s">
        <v>337</v>
      </c>
      <c r="H78" s="29">
        <f t="shared" ref="H78" si="29">I78+K78+L78</f>
        <v>34419.599999999999</v>
      </c>
      <c r="I78" s="29">
        <f>3500+7925.8-976.2+1500-3700-4500+(18984+3650+8036)</f>
        <v>34419.599999999999</v>
      </c>
      <c r="J78" s="29">
        <v>0</v>
      </c>
      <c r="K78" s="29">
        <v>0</v>
      </c>
      <c r="L78" s="29">
        <v>0</v>
      </c>
    </row>
    <row r="79" spans="1:12" s="1" customFormat="1" ht="69" customHeight="1" x14ac:dyDescent="0.25">
      <c r="A79" s="23" t="s">
        <v>490</v>
      </c>
      <c r="B79" s="47" t="s">
        <v>487</v>
      </c>
      <c r="C79" s="28" t="s">
        <v>24</v>
      </c>
      <c r="D79" s="28" t="s">
        <v>30</v>
      </c>
      <c r="E79" s="30" t="s">
        <v>119</v>
      </c>
      <c r="F79" s="28" t="s">
        <v>32</v>
      </c>
      <c r="G79" s="23" t="s">
        <v>337</v>
      </c>
      <c r="H79" s="29">
        <f t="shared" ref="H79" si="30">I79+K79+L79</f>
        <v>4500</v>
      </c>
      <c r="I79" s="29">
        <v>4500</v>
      </c>
      <c r="J79" s="29">
        <v>0</v>
      </c>
      <c r="K79" s="29">
        <v>0</v>
      </c>
      <c r="L79" s="29">
        <v>0</v>
      </c>
    </row>
    <row r="80" spans="1:12" s="1" customFormat="1" ht="69" customHeight="1" x14ac:dyDescent="0.25">
      <c r="A80" s="23" t="s">
        <v>492</v>
      </c>
      <c r="B80" s="47" t="s">
        <v>491</v>
      </c>
      <c r="C80" s="28" t="s">
        <v>24</v>
      </c>
      <c r="D80" s="28" t="s">
        <v>30</v>
      </c>
      <c r="E80" s="30" t="s">
        <v>119</v>
      </c>
      <c r="F80" s="28" t="s">
        <v>64</v>
      </c>
      <c r="G80" s="23" t="s">
        <v>337</v>
      </c>
      <c r="H80" s="29">
        <f t="shared" ref="H80" si="31">I80+K80+L80</f>
        <v>320.8</v>
      </c>
      <c r="I80" s="29">
        <f>72.3+248.5</f>
        <v>320.8</v>
      </c>
      <c r="J80" s="29">
        <v>0</v>
      </c>
      <c r="K80" s="29">
        <v>0</v>
      </c>
      <c r="L80" s="29">
        <v>0</v>
      </c>
    </row>
    <row r="81" spans="1:12" s="1" customFormat="1" ht="60" x14ac:dyDescent="0.25">
      <c r="A81" s="23" t="s">
        <v>322</v>
      </c>
      <c r="B81" s="56" t="s">
        <v>482</v>
      </c>
      <c r="C81" s="28" t="s">
        <v>24</v>
      </c>
      <c r="D81" s="28" t="s">
        <v>30</v>
      </c>
      <c r="E81" s="30" t="s">
        <v>386</v>
      </c>
      <c r="F81" s="28" t="s">
        <v>32</v>
      </c>
      <c r="G81" s="23" t="s">
        <v>337</v>
      </c>
      <c r="H81" s="29">
        <f t="shared" ref="H81" si="32">I81+K81+L81</f>
        <v>46132.3</v>
      </c>
      <c r="I81" s="29">
        <v>0</v>
      </c>
      <c r="J81" s="29">
        <v>0</v>
      </c>
      <c r="K81" s="29">
        <v>46132.3</v>
      </c>
      <c r="L81" s="29">
        <v>0</v>
      </c>
    </row>
    <row r="82" spans="1:12" s="1" customFormat="1" ht="45" x14ac:dyDescent="0.25">
      <c r="A82" s="23" t="s">
        <v>385</v>
      </c>
      <c r="B82" s="56" t="s">
        <v>402</v>
      </c>
      <c r="C82" s="28" t="s">
        <v>24</v>
      </c>
      <c r="D82" s="28" t="s">
        <v>30</v>
      </c>
      <c r="E82" s="30" t="s">
        <v>387</v>
      </c>
      <c r="F82" s="28" t="s">
        <v>32</v>
      </c>
      <c r="G82" s="23" t="s">
        <v>337</v>
      </c>
      <c r="H82" s="29">
        <f t="shared" ref="H82" si="33">I82+K82+L82</f>
        <v>16976.2</v>
      </c>
      <c r="I82" s="29">
        <f>16976.2</f>
        <v>16976.2</v>
      </c>
      <c r="J82" s="29">
        <v>0</v>
      </c>
      <c r="K82" s="29">
        <v>0</v>
      </c>
      <c r="L82" s="29">
        <v>0</v>
      </c>
    </row>
    <row r="83" spans="1:12" s="1" customFormat="1" ht="141.6" customHeight="1" x14ac:dyDescent="0.25">
      <c r="A83" s="23" t="s">
        <v>483</v>
      </c>
      <c r="B83" s="47" t="s">
        <v>468</v>
      </c>
      <c r="C83" s="28" t="s">
        <v>24</v>
      </c>
      <c r="D83" s="28" t="s">
        <v>30</v>
      </c>
      <c r="E83" s="30" t="s">
        <v>484</v>
      </c>
      <c r="F83" s="28" t="s">
        <v>467</v>
      </c>
      <c r="G83" s="23" t="s">
        <v>337</v>
      </c>
      <c r="H83" s="29">
        <f t="shared" ref="H83" si="34">I83+K83+L83</f>
        <v>15000</v>
      </c>
      <c r="I83" s="29">
        <v>15000</v>
      </c>
      <c r="J83" s="29">
        <v>0</v>
      </c>
      <c r="K83" s="29">
        <v>0</v>
      </c>
      <c r="L83" s="29">
        <v>0</v>
      </c>
    </row>
    <row r="84" spans="1:12" s="1" customFormat="1" ht="31.15" customHeight="1" x14ac:dyDescent="0.25">
      <c r="A84" s="23" t="s">
        <v>248</v>
      </c>
      <c r="B84" s="34" t="s">
        <v>115</v>
      </c>
      <c r="C84" s="28" t="s">
        <v>24</v>
      </c>
      <c r="D84" s="28" t="s">
        <v>30</v>
      </c>
      <c r="E84" s="30" t="s">
        <v>120</v>
      </c>
      <c r="F84" s="28" t="s">
        <v>9</v>
      </c>
      <c r="G84" s="23" t="s">
        <v>337</v>
      </c>
      <c r="H84" s="29">
        <f t="shared" si="0"/>
        <v>500</v>
      </c>
      <c r="I84" s="29">
        <f>I85</f>
        <v>500</v>
      </c>
      <c r="J84" s="29">
        <f>J85</f>
        <v>0</v>
      </c>
      <c r="K84" s="29">
        <f t="shared" ref="K84:L85" si="35">K85</f>
        <v>0</v>
      </c>
      <c r="L84" s="29">
        <f t="shared" si="35"/>
        <v>0</v>
      </c>
    </row>
    <row r="85" spans="1:12" s="1" customFormat="1" ht="31.15" customHeight="1" x14ac:dyDescent="0.25">
      <c r="A85" s="23" t="s">
        <v>249</v>
      </c>
      <c r="B85" s="47" t="s">
        <v>33</v>
      </c>
      <c r="C85" s="28" t="s">
        <v>24</v>
      </c>
      <c r="D85" s="28" t="s">
        <v>30</v>
      </c>
      <c r="E85" s="30" t="s">
        <v>121</v>
      </c>
      <c r="F85" s="28" t="s">
        <v>9</v>
      </c>
      <c r="G85" s="23" t="s">
        <v>337</v>
      </c>
      <c r="H85" s="29">
        <f t="shared" si="0"/>
        <v>500</v>
      </c>
      <c r="I85" s="29">
        <f>I86</f>
        <v>500</v>
      </c>
      <c r="J85" s="29">
        <f>J86</f>
        <v>0</v>
      </c>
      <c r="K85" s="29">
        <f t="shared" si="35"/>
        <v>0</v>
      </c>
      <c r="L85" s="29">
        <f t="shared" si="35"/>
        <v>0</v>
      </c>
    </row>
    <row r="86" spans="1:12" s="1" customFormat="1" ht="45" x14ac:dyDescent="0.25">
      <c r="A86" s="23" t="s">
        <v>250</v>
      </c>
      <c r="B86" s="47" t="s">
        <v>34</v>
      </c>
      <c r="C86" s="28" t="s">
        <v>24</v>
      </c>
      <c r="D86" s="28" t="s">
        <v>30</v>
      </c>
      <c r="E86" s="30" t="s">
        <v>122</v>
      </c>
      <c r="F86" s="28" t="s">
        <v>11</v>
      </c>
      <c r="G86" s="23" t="s">
        <v>337</v>
      </c>
      <c r="H86" s="29">
        <f t="shared" si="0"/>
        <v>500</v>
      </c>
      <c r="I86" s="29">
        <f>1000-500</f>
        <v>500</v>
      </c>
      <c r="J86" s="29">
        <v>0</v>
      </c>
      <c r="K86" s="29">
        <v>0</v>
      </c>
      <c r="L86" s="29">
        <v>0</v>
      </c>
    </row>
    <row r="87" spans="1:12" s="1" customFormat="1" ht="30" x14ac:dyDescent="0.25">
      <c r="A87" s="23" t="s">
        <v>251</v>
      </c>
      <c r="B87" s="34" t="s">
        <v>116</v>
      </c>
      <c r="C87" s="28" t="s">
        <v>24</v>
      </c>
      <c r="D87" s="28" t="s">
        <v>30</v>
      </c>
      <c r="E87" s="30" t="s">
        <v>123</v>
      </c>
      <c r="F87" s="28" t="s">
        <v>9</v>
      </c>
      <c r="G87" s="23" t="s">
        <v>337</v>
      </c>
      <c r="H87" s="29">
        <f t="shared" si="0"/>
        <v>13789.5</v>
      </c>
      <c r="I87" s="29">
        <f>I88</f>
        <v>13789.5</v>
      </c>
      <c r="J87" s="29">
        <f>J88</f>
        <v>0</v>
      </c>
      <c r="K87" s="29">
        <f t="shared" ref="K87:L87" si="36">K88</f>
        <v>0</v>
      </c>
      <c r="L87" s="29">
        <f t="shared" si="36"/>
        <v>0</v>
      </c>
    </row>
    <row r="88" spans="1:12" s="1" customFormat="1" ht="30" x14ac:dyDescent="0.25">
      <c r="A88" s="23" t="s">
        <v>252</v>
      </c>
      <c r="B88" s="47" t="s">
        <v>36</v>
      </c>
      <c r="C88" s="28" t="s">
        <v>24</v>
      </c>
      <c r="D88" s="28" t="s">
        <v>30</v>
      </c>
      <c r="E88" s="30" t="s">
        <v>124</v>
      </c>
      <c r="F88" s="28" t="s">
        <v>9</v>
      </c>
      <c r="G88" s="23" t="s">
        <v>337</v>
      </c>
      <c r="H88" s="29">
        <f t="shared" si="0"/>
        <v>13789.5</v>
      </c>
      <c r="I88" s="29">
        <f>I90+I89</f>
        <v>13789.5</v>
      </c>
      <c r="J88" s="29">
        <f t="shared" ref="J88:L88" si="37">J90+J89</f>
        <v>0</v>
      </c>
      <c r="K88" s="29">
        <f t="shared" si="37"/>
        <v>0</v>
      </c>
      <c r="L88" s="29">
        <f t="shared" si="37"/>
        <v>0</v>
      </c>
    </row>
    <row r="89" spans="1:12" s="1" customFormat="1" ht="60" x14ac:dyDescent="0.25">
      <c r="A89" s="23" t="s">
        <v>253</v>
      </c>
      <c r="B89" s="47" t="s">
        <v>477</v>
      </c>
      <c r="C89" s="28" t="s">
        <v>24</v>
      </c>
      <c r="D89" s="28" t="s">
        <v>30</v>
      </c>
      <c r="E89" s="30" t="s">
        <v>125</v>
      </c>
      <c r="F89" s="28" t="s">
        <v>11</v>
      </c>
      <c r="G89" s="23" t="s">
        <v>337</v>
      </c>
      <c r="H89" s="29">
        <f t="shared" ref="H89" si="38">I89+K89+L89</f>
        <v>99.9</v>
      </c>
      <c r="I89" s="29">
        <f>99.9</f>
        <v>99.9</v>
      </c>
      <c r="J89" s="29">
        <v>0</v>
      </c>
      <c r="K89" s="29">
        <v>0</v>
      </c>
      <c r="L89" s="29">
        <v>0</v>
      </c>
    </row>
    <row r="90" spans="1:12" s="1" customFormat="1" ht="30" x14ac:dyDescent="0.25">
      <c r="A90" s="23" t="s">
        <v>466</v>
      </c>
      <c r="B90" s="47" t="s">
        <v>254</v>
      </c>
      <c r="C90" s="28" t="s">
        <v>24</v>
      </c>
      <c r="D90" s="28" t="s">
        <v>30</v>
      </c>
      <c r="E90" s="30" t="s">
        <v>125</v>
      </c>
      <c r="F90" s="28" t="s">
        <v>32</v>
      </c>
      <c r="G90" s="23" t="s">
        <v>337</v>
      </c>
      <c r="H90" s="29">
        <f t="shared" si="0"/>
        <v>13689.6</v>
      </c>
      <c r="I90" s="29">
        <f>4500+9289.5-99.9</f>
        <v>13689.6</v>
      </c>
      <c r="J90" s="29">
        <v>0</v>
      </c>
      <c r="K90" s="29">
        <v>0</v>
      </c>
      <c r="L90" s="29">
        <v>0</v>
      </c>
    </row>
    <row r="91" spans="1:12" s="1" customFormat="1" ht="57" x14ac:dyDescent="0.2">
      <c r="A91" s="22" t="s">
        <v>255</v>
      </c>
      <c r="B91" s="52" t="s">
        <v>68</v>
      </c>
      <c r="C91" s="26" t="s">
        <v>134</v>
      </c>
      <c r="D91" s="26" t="s">
        <v>134</v>
      </c>
      <c r="E91" s="26" t="s">
        <v>111</v>
      </c>
      <c r="F91" s="26" t="s">
        <v>9</v>
      </c>
      <c r="G91" s="22" t="s">
        <v>337</v>
      </c>
      <c r="H91" s="27">
        <f t="shared" si="0"/>
        <v>287245.60000000003</v>
      </c>
      <c r="I91" s="27">
        <f>I92+I96+I101</f>
        <v>93975.900000000009</v>
      </c>
      <c r="J91" s="27">
        <f t="shared" ref="J91:L91" si="39">J92+J96+J101</f>
        <v>0</v>
      </c>
      <c r="K91" s="27">
        <f t="shared" si="39"/>
        <v>193269.7</v>
      </c>
      <c r="L91" s="27">
        <f t="shared" si="39"/>
        <v>0</v>
      </c>
    </row>
    <row r="92" spans="1:12" s="1" customFormat="1" ht="60" x14ac:dyDescent="0.25">
      <c r="A92" s="23" t="s">
        <v>256</v>
      </c>
      <c r="B92" s="47" t="s">
        <v>158</v>
      </c>
      <c r="C92" s="28" t="s">
        <v>24</v>
      </c>
      <c r="D92" s="28" t="s">
        <v>18</v>
      </c>
      <c r="E92" s="28" t="s">
        <v>112</v>
      </c>
      <c r="F92" s="28" t="s">
        <v>9</v>
      </c>
      <c r="G92" s="23" t="s">
        <v>337</v>
      </c>
      <c r="H92" s="29">
        <f>I92+K92+L92</f>
        <v>141514</v>
      </c>
      <c r="I92" s="29">
        <f>I93+I94+I95</f>
        <v>36647.000000000007</v>
      </c>
      <c r="J92" s="29">
        <f t="shared" ref="J92:L92" si="40">J93+J94+J95</f>
        <v>0</v>
      </c>
      <c r="K92" s="29">
        <f t="shared" si="40"/>
        <v>104867</v>
      </c>
      <c r="L92" s="29">
        <f t="shared" si="40"/>
        <v>0</v>
      </c>
    </row>
    <row r="93" spans="1:12" s="1" customFormat="1" ht="75" x14ac:dyDescent="0.25">
      <c r="A93" s="23" t="s">
        <v>257</v>
      </c>
      <c r="B93" s="47" t="s">
        <v>416</v>
      </c>
      <c r="C93" s="28" t="s">
        <v>24</v>
      </c>
      <c r="D93" s="28" t="s">
        <v>18</v>
      </c>
      <c r="E93" s="28" t="s">
        <v>414</v>
      </c>
      <c r="F93" s="28" t="s">
        <v>32</v>
      </c>
      <c r="G93" s="23" t="s">
        <v>337</v>
      </c>
      <c r="H93" s="29">
        <f t="shared" ref="H93" si="41">I93+K93+L93</f>
        <v>104867</v>
      </c>
      <c r="I93" s="29">
        <v>0</v>
      </c>
      <c r="J93" s="29">
        <v>0</v>
      </c>
      <c r="K93" s="29">
        <f>20627.7+84239.3</f>
        <v>104867</v>
      </c>
      <c r="L93" s="29">
        <v>0</v>
      </c>
    </row>
    <row r="94" spans="1:12" s="1" customFormat="1" ht="60" x14ac:dyDescent="0.25">
      <c r="A94" s="23" t="s">
        <v>384</v>
      </c>
      <c r="B94" s="47" t="s">
        <v>415</v>
      </c>
      <c r="C94" s="28" t="s">
        <v>24</v>
      </c>
      <c r="D94" s="28" t="s">
        <v>18</v>
      </c>
      <c r="E94" s="28" t="s">
        <v>113</v>
      </c>
      <c r="F94" s="28" t="s">
        <v>32</v>
      </c>
      <c r="G94" s="23" t="s">
        <v>337</v>
      </c>
      <c r="H94" s="29">
        <f t="shared" ref="H94:H181" si="42">I94+K94+L94</f>
        <v>30999.200000000004</v>
      </c>
      <c r="I94" s="29">
        <f>34003.8-7396+4391.4</f>
        <v>30999.200000000004</v>
      </c>
      <c r="J94" s="29">
        <v>0</v>
      </c>
      <c r="K94" s="29">
        <v>0</v>
      </c>
      <c r="L94" s="29">
        <v>0</v>
      </c>
    </row>
    <row r="95" spans="1:12" s="1" customFormat="1" ht="45" x14ac:dyDescent="0.25">
      <c r="A95" s="23" t="s">
        <v>419</v>
      </c>
      <c r="B95" s="47" t="s">
        <v>418</v>
      </c>
      <c r="C95" s="28" t="s">
        <v>24</v>
      </c>
      <c r="D95" s="28" t="s">
        <v>18</v>
      </c>
      <c r="E95" s="28" t="s">
        <v>417</v>
      </c>
      <c r="F95" s="28" t="s">
        <v>32</v>
      </c>
      <c r="G95" s="23" t="s">
        <v>337</v>
      </c>
      <c r="H95" s="29">
        <f t="shared" ref="H95" si="43">I95+K95+L95</f>
        <v>5647.8</v>
      </c>
      <c r="I95" s="29">
        <f>5595.7+52.1</f>
        <v>5647.8</v>
      </c>
      <c r="J95" s="29">
        <v>0</v>
      </c>
      <c r="K95" s="29">
        <v>0</v>
      </c>
      <c r="L95" s="29">
        <v>0</v>
      </c>
    </row>
    <row r="96" spans="1:12" s="1" customFormat="1" ht="45" x14ac:dyDescent="0.25">
      <c r="A96" s="23" t="s">
        <v>258</v>
      </c>
      <c r="B96" s="47" t="s">
        <v>159</v>
      </c>
      <c r="C96" s="28" t="s">
        <v>24</v>
      </c>
      <c r="D96" s="28" t="s">
        <v>18</v>
      </c>
      <c r="E96" s="28" t="s">
        <v>160</v>
      </c>
      <c r="F96" s="28" t="s">
        <v>9</v>
      </c>
      <c r="G96" s="23" t="s">
        <v>337</v>
      </c>
      <c r="H96" s="29">
        <f t="shared" si="42"/>
        <v>139233.5</v>
      </c>
      <c r="I96" s="29">
        <f>I97+I98+I99+I100</f>
        <v>50830.799999999996</v>
      </c>
      <c r="J96" s="29">
        <f>J97+J98+J99+J100</f>
        <v>0</v>
      </c>
      <c r="K96" s="29">
        <f>K97+K98+K99+K100</f>
        <v>88402.7</v>
      </c>
      <c r="L96" s="29">
        <f>L97+L98+L99+L100</f>
        <v>0</v>
      </c>
    </row>
    <row r="97" spans="1:12" s="1" customFormat="1" ht="162" x14ac:dyDescent="0.25">
      <c r="A97" s="23" t="s">
        <v>259</v>
      </c>
      <c r="B97" s="54" t="s">
        <v>421</v>
      </c>
      <c r="C97" s="28" t="s">
        <v>24</v>
      </c>
      <c r="D97" s="28" t="s">
        <v>18</v>
      </c>
      <c r="E97" s="28" t="s">
        <v>420</v>
      </c>
      <c r="F97" s="28" t="s">
        <v>74</v>
      </c>
      <c r="G97" s="23" t="s">
        <v>337</v>
      </c>
      <c r="H97" s="29">
        <f t="shared" ref="H97" si="44">I97+K97+L97</f>
        <v>88402.7</v>
      </c>
      <c r="I97" s="29">
        <v>0</v>
      </c>
      <c r="J97" s="29">
        <v>0</v>
      </c>
      <c r="K97" s="29">
        <f>25983.6+62419.1</f>
        <v>88402.7</v>
      </c>
      <c r="L97" s="29">
        <v>0</v>
      </c>
    </row>
    <row r="98" spans="1:12" s="1" customFormat="1" ht="140.25" x14ac:dyDescent="0.25">
      <c r="A98" s="23" t="s">
        <v>259</v>
      </c>
      <c r="B98" s="54" t="s">
        <v>260</v>
      </c>
      <c r="C98" s="28" t="s">
        <v>24</v>
      </c>
      <c r="D98" s="28" t="s">
        <v>18</v>
      </c>
      <c r="E98" s="28" t="s">
        <v>161</v>
      </c>
      <c r="F98" s="28" t="s">
        <v>74</v>
      </c>
      <c r="G98" s="23" t="s">
        <v>337</v>
      </c>
      <c r="H98" s="29">
        <f t="shared" si="42"/>
        <v>22969.599999999999</v>
      </c>
      <c r="I98" s="29">
        <f>26407.1-9927+6916.5-427</f>
        <v>22969.599999999999</v>
      </c>
      <c r="J98" s="29">
        <v>0</v>
      </c>
      <c r="K98" s="29">
        <v>0</v>
      </c>
      <c r="L98" s="29">
        <v>0</v>
      </c>
    </row>
    <row r="99" spans="1:12" s="1" customFormat="1" ht="149.25" x14ac:dyDescent="0.25">
      <c r="A99" s="23" t="s">
        <v>261</v>
      </c>
      <c r="B99" s="54" t="s">
        <v>422</v>
      </c>
      <c r="C99" s="28" t="s">
        <v>24</v>
      </c>
      <c r="D99" s="28" t="s">
        <v>18</v>
      </c>
      <c r="E99" s="28" t="s">
        <v>162</v>
      </c>
      <c r="F99" s="28" t="s">
        <v>74</v>
      </c>
      <c r="G99" s="23" t="s">
        <v>337</v>
      </c>
      <c r="H99" s="29">
        <f t="shared" ref="H99:H100" si="45">I99+K99+L99</f>
        <v>20840.3</v>
      </c>
      <c r="I99" s="29">
        <f>20521.1+319.2</f>
        <v>20840.3</v>
      </c>
      <c r="J99" s="29">
        <v>0</v>
      </c>
      <c r="K99" s="29">
        <v>0</v>
      </c>
      <c r="L99" s="29">
        <v>0</v>
      </c>
    </row>
    <row r="100" spans="1:12" s="1" customFormat="1" ht="195" x14ac:dyDescent="0.25">
      <c r="A100" s="23" t="s">
        <v>262</v>
      </c>
      <c r="B100" s="47" t="s">
        <v>485</v>
      </c>
      <c r="C100" s="28" t="s">
        <v>24</v>
      </c>
      <c r="D100" s="28" t="s">
        <v>18</v>
      </c>
      <c r="E100" s="28" t="s">
        <v>163</v>
      </c>
      <c r="F100" s="28" t="s">
        <v>9</v>
      </c>
      <c r="G100" s="23" t="s">
        <v>337</v>
      </c>
      <c r="H100" s="29">
        <f t="shared" si="45"/>
        <v>7020.9</v>
      </c>
      <c r="I100" s="29">
        <f>8020.9-1000</f>
        <v>7020.9</v>
      </c>
      <c r="J100" s="29">
        <v>0</v>
      </c>
      <c r="K100" s="29">
        <v>0</v>
      </c>
      <c r="L100" s="29">
        <v>0</v>
      </c>
    </row>
    <row r="101" spans="1:12" s="1" customFormat="1" ht="30.6" customHeight="1" x14ac:dyDescent="0.25">
      <c r="A101" s="23" t="s">
        <v>263</v>
      </c>
      <c r="B101" s="47" t="s">
        <v>242</v>
      </c>
      <c r="C101" s="28" t="s">
        <v>24</v>
      </c>
      <c r="D101" s="28" t="s">
        <v>18</v>
      </c>
      <c r="E101" s="28" t="s">
        <v>164</v>
      </c>
      <c r="F101" s="28" t="s">
        <v>9</v>
      </c>
      <c r="G101" s="23" t="s">
        <v>337</v>
      </c>
      <c r="H101" s="29">
        <f t="shared" si="42"/>
        <v>6498.1</v>
      </c>
      <c r="I101" s="29">
        <f>I102</f>
        <v>6498.1</v>
      </c>
      <c r="J101" s="29">
        <f>J102</f>
        <v>0</v>
      </c>
      <c r="K101" s="29">
        <f t="shared" ref="K101:L101" si="46">K102</f>
        <v>0</v>
      </c>
      <c r="L101" s="29">
        <f t="shared" si="46"/>
        <v>0</v>
      </c>
    </row>
    <row r="102" spans="1:12" s="1" customFormat="1" ht="30" x14ac:dyDescent="0.25">
      <c r="A102" s="23" t="s">
        <v>264</v>
      </c>
      <c r="B102" s="47" t="s">
        <v>243</v>
      </c>
      <c r="C102" s="28" t="s">
        <v>24</v>
      </c>
      <c r="D102" s="28" t="s">
        <v>18</v>
      </c>
      <c r="E102" s="28" t="s">
        <v>157</v>
      </c>
      <c r="F102" s="28" t="s">
        <v>9</v>
      </c>
      <c r="G102" s="23" t="s">
        <v>337</v>
      </c>
      <c r="H102" s="29">
        <f t="shared" si="42"/>
        <v>6498.1</v>
      </c>
      <c r="I102" s="29">
        <f>I103+I104</f>
        <v>6498.1</v>
      </c>
      <c r="J102" s="29">
        <f>J103+J104</f>
        <v>0</v>
      </c>
      <c r="K102" s="29">
        <f t="shared" ref="K102:L102" si="47">K103+K104</f>
        <v>0</v>
      </c>
      <c r="L102" s="29">
        <f t="shared" si="47"/>
        <v>0</v>
      </c>
    </row>
    <row r="103" spans="1:12" s="1" customFormat="1" ht="45" x14ac:dyDescent="0.25">
      <c r="A103" s="23" t="s">
        <v>265</v>
      </c>
      <c r="B103" s="47" t="s">
        <v>81</v>
      </c>
      <c r="C103" s="28" t="s">
        <v>24</v>
      </c>
      <c r="D103" s="28" t="s">
        <v>18</v>
      </c>
      <c r="E103" s="28" t="s">
        <v>157</v>
      </c>
      <c r="F103" s="28" t="s">
        <v>11</v>
      </c>
      <c r="G103" s="23" t="s">
        <v>337</v>
      </c>
      <c r="H103" s="29">
        <f t="shared" si="42"/>
        <v>498.1</v>
      </c>
      <c r="I103" s="29">
        <f>700+479.5-681.4</f>
        <v>498.1</v>
      </c>
      <c r="J103" s="29">
        <v>0</v>
      </c>
      <c r="K103" s="29">
        <v>0</v>
      </c>
      <c r="L103" s="29">
        <v>0</v>
      </c>
    </row>
    <row r="104" spans="1:12" s="1" customFormat="1" ht="15" x14ac:dyDescent="0.25">
      <c r="A104" s="23" t="s">
        <v>266</v>
      </c>
      <c r="B104" s="47" t="s">
        <v>13</v>
      </c>
      <c r="C104" s="28" t="s">
        <v>24</v>
      </c>
      <c r="D104" s="28" t="s">
        <v>18</v>
      </c>
      <c r="E104" s="28" t="s">
        <v>157</v>
      </c>
      <c r="F104" s="28" t="s">
        <v>14</v>
      </c>
      <c r="G104" s="23" t="s">
        <v>337</v>
      </c>
      <c r="H104" s="29">
        <f t="shared" ref="H104" si="48">I104+K104+L104</f>
        <v>6000</v>
      </c>
      <c r="I104" s="29">
        <v>6000</v>
      </c>
      <c r="J104" s="29">
        <v>0</v>
      </c>
      <c r="K104" s="29">
        <v>0</v>
      </c>
      <c r="L104" s="29">
        <v>0</v>
      </c>
    </row>
    <row r="105" spans="1:12" s="1" customFormat="1" ht="57" x14ac:dyDescent="0.2">
      <c r="A105" s="22" t="s">
        <v>267</v>
      </c>
      <c r="B105" s="43" t="s">
        <v>97</v>
      </c>
      <c r="C105" s="26" t="s">
        <v>134</v>
      </c>
      <c r="D105" s="26" t="s">
        <v>134</v>
      </c>
      <c r="E105" s="22" t="s">
        <v>126</v>
      </c>
      <c r="F105" s="22" t="s">
        <v>9</v>
      </c>
      <c r="G105" s="22" t="s">
        <v>337</v>
      </c>
      <c r="H105" s="27">
        <f t="shared" si="42"/>
        <v>356073.9</v>
      </c>
      <c r="I105" s="33">
        <f>I106+I137</f>
        <v>251160.80000000002</v>
      </c>
      <c r="J105" s="33">
        <f>J106+J137</f>
        <v>0</v>
      </c>
      <c r="K105" s="33">
        <f>K106+K137</f>
        <v>104913.1</v>
      </c>
      <c r="L105" s="33">
        <f>L106+L137</f>
        <v>0</v>
      </c>
    </row>
    <row r="106" spans="1:12" s="1" customFormat="1" ht="30" x14ac:dyDescent="0.25">
      <c r="A106" s="23" t="s">
        <v>268</v>
      </c>
      <c r="B106" s="47" t="s">
        <v>486</v>
      </c>
      <c r="C106" s="28" t="s">
        <v>24</v>
      </c>
      <c r="D106" s="28" t="s">
        <v>35</v>
      </c>
      <c r="E106" s="28" t="s">
        <v>178</v>
      </c>
      <c r="F106" s="28" t="s">
        <v>9</v>
      </c>
      <c r="G106" s="23" t="s">
        <v>337</v>
      </c>
      <c r="H106" s="29">
        <f t="shared" si="42"/>
        <v>313309.2</v>
      </c>
      <c r="I106" s="31">
        <f>I107+I117+I121+I127+I130+I133</f>
        <v>236782.80000000002</v>
      </c>
      <c r="J106" s="31">
        <f t="shared" ref="J106:L106" si="49">J107+J117+J121+J127+J130+J133</f>
        <v>0</v>
      </c>
      <c r="K106" s="31">
        <f t="shared" si="49"/>
        <v>76526.400000000009</v>
      </c>
      <c r="L106" s="31">
        <f t="shared" si="49"/>
        <v>0</v>
      </c>
    </row>
    <row r="107" spans="1:12" s="1" customFormat="1" ht="60" x14ac:dyDescent="0.25">
      <c r="A107" s="23" t="s">
        <v>269</v>
      </c>
      <c r="B107" s="47" t="s">
        <v>179</v>
      </c>
      <c r="C107" s="28" t="s">
        <v>24</v>
      </c>
      <c r="D107" s="28" t="s">
        <v>35</v>
      </c>
      <c r="E107" s="30" t="s">
        <v>180</v>
      </c>
      <c r="F107" s="28" t="s">
        <v>9</v>
      </c>
      <c r="G107" s="23" t="s">
        <v>337</v>
      </c>
      <c r="H107" s="29">
        <f>I107+K107+L107</f>
        <v>180939.6</v>
      </c>
      <c r="I107" s="29">
        <f>I108+I109+I110+I114</f>
        <v>180061.6</v>
      </c>
      <c r="J107" s="29">
        <f t="shared" ref="J107:L107" si="50">J108+J109+J110+J114</f>
        <v>0</v>
      </c>
      <c r="K107" s="29">
        <f t="shared" si="50"/>
        <v>878</v>
      </c>
      <c r="L107" s="29">
        <f t="shared" si="50"/>
        <v>0</v>
      </c>
    </row>
    <row r="108" spans="1:12" s="1" customFormat="1" ht="90" x14ac:dyDescent="0.25">
      <c r="A108" s="23" t="s">
        <v>270</v>
      </c>
      <c r="B108" s="47" t="s">
        <v>425</v>
      </c>
      <c r="C108" s="28" t="s">
        <v>24</v>
      </c>
      <c r="D108" s="28" t="s">
        <v>35</v>
      </c>
      <c r="E108" s="30" t="s">
        <v>423</v>
      </c>
      <c r="F108" s="28" t="s">
        <v>11</v>
      </c>
      <c r="G108" s="23" t="s">
        <v>337</v>
      </c>
      <c r="H108" s="29">
        <f t="shared" ref="H108" si="51">I108+K108+L108</f>
        <v>800</v>
      </c>
      <c r="I108" s="29">
        <v>0</v>
      </c>
      <c r="J108" s="29">
        <f>J109</f>
        <v>0</v>
      </c>
      <c r="K108" s="29">
        <v>800</v>
      </c>
      <c r="L108" s="29">
        <f t="shared" ref="K108:L110" si="52">L109</f>
        <v>0</v>
      </c>
    </row>
    <row r="109" spans="1:12" s="1" customFormat="1" ht="75" x14ac:dyDescent="0.25">
      <c r="A109" s="23" t="s">
        <v>354</v>
      </c>
      <c r="B109" s="47" t="s">
        <v>355</v>
      </c>
      <c r="C109" s="28" t="s">
        <v>24</v>
      </c>
      <c r="D109" s="28" t="s">
        <v>35</v>
      </c>
      <c r="E109" s="30" t="s">
        <v>356</v>
      </c>
      <c r="F109" s="28" t="s">
        <v>41</v>
      </c>
      <c r="G109" s="23" t="s">
        <v>337</v>
      </c>
      <c r="H109" s="29">
        <f t="shared" si="42"/>
        <v>48</v>
      </c>
      <c r="I109" s="29">
        <v>48</v>
      </c>
      <c r="J109" s="29">
        <f>J110</f>
        <v>0</v>
      </c>
      <c r="K109" s="29">
        <f t="shared" si="52"/>
        <v>0</v>
      </c>
      <c r="L109" s="29">
        <f t="shared" si="52"/>
        <v>0</v>
      </c>
    </row>
    <row r="110" spans="1:12" s="1" customFormat="1" ht="60" x14ac:dyDescent="0.25">
      <c r="A110" s="23" t="s">
        <v>426</v>
      </c>
      <c r="B110" s="47" t="s">
        <v>181</v>
      </c>
      <c r="C110" s="28" t="s">
        <v>24</v>
      </c>
      <c r="D110" s="28" t="s">
        <v>35</v>
      </c>
      <c r="E110" s="30" t="s">
        <v>182</v>
      </c>
      <c r="F110" s="28" t="s">
        <v>9</v>
      </c>
      <c r="G110" s="23" t="s">
        <v>337</v>
      </c>
      <c r="H110" s="29">
        <f t="shared" si="42"/>
        <v>179984.80000000002</v>
      </c>
      <c r="I110" s="29">
        <f>I111+I112+I113</f>
        <v>179984.80000000002</v>
      </c>
      <c r="J110" s="29">
        <f>J111</f>
        <v>0</v>
      </c>
      <c r="K110" s="29">
        <f t="shared" si="52"/>
        <v>0</v>
      </c>
      <c r="L110" s="29">
        <f t="shared" si="52"/>
        <v>0</v>
      </c>
    </row>
    <row r="111" spans="1:12" s="1" customFormat="1" ht="45" x14ac:dyDescent="0.25">
      <c r="A111" s="23" t="s">
        <v>427</v>
      </c>
      <c r="B111" s="47" t="s">
        <v>81</v>
      </c>
      <c r="C111" s="28" t="s">
        <v>24</v>
      </c>
      <c r="D111" s="28" t="s">
        <v>35</v>
      </c>
      <c r="E111" s="30" t="s">
        <v>182</v>
      </c>
      <c r="F111" s="28" t="s">
        <v>11</v>
      </c>
      <c r="G111" s="23" t="s">
        <v>337</v>
      </c>
      <c r="H111" s="29">
        <f t="shared" si="42"/>
        <v>57005.9</v>
      </c>
      <c r="I111" s="29">
        <f>58000+500-1494.1</f>
        <v>57005.9</v>
      </c>
      <c r="J111" s="29">
        <v>0</v>
      </c>
      <c r="K111" s="29">
        <v>0</v>
      </c>
      <c r="L111" s="29">
        <v>0</v>
      </c>
    </row>
    <row r="112" spans="1:12" s="1" customFormat="1" ht="45" x14ac:dyDescent="0.25">
      <c r="A112" s="23" t="s">
        <v>428</v>
      </c>
      <c r="B112" s="47" t="s">
        <v>12</v>
      </c>
      <c r="C112" s="28" t="s">
        <v>24</v>
      </c>
      <c r="D112" s="28" t="s">
        <v>35</v>
      </c>
      <c r="E112" s="30" t="s">
        <v>182</v>
      </c>
      <c r="F112" s="28" t="s">
        <v>14</v>
      </c>
      <c r="G112" s="23" t="s">
        <v>337</v>
      </c>
      <c r="H112" s="29">
        <f t="shared" si="42"/>
        <v>122478.90000000001</v>
      </c>
      <c r="I112" s="29">
        <f>105297.6+1000+3835.7+1000+6000+4345.6-1000+2000</f>
        <v>122478.90000000001</v>
      </c>
      <c r="J112" s="29">
        <v>0</v>
      </c>
      <c r="K112" s="29">
        <v>0</v>
      </c>
      <c r="L112" s="29">
        <v>0</v>
      </c>
    </row>
    <row r="113" spans="1:12" s="1" customFormat="1" ht="45" x14ac:dyDescent="0.25">
      <c r="A113" s="23" t="s">
        <v>429</v>
      </c>
      <c r="B113" s="47" t="s">
        <v>334</v>
      </c>
      <c r="C113" s="28" t="s">
        <v>24</v>
      </c>
      <c r="D113" s="28" t="s">
        <v>35</v>
      </c>
      <c r="E113" s="30" t="s">
        <v>182</v>
      </c>
      <c r="F113" s="28" t="s">
        <v>335</v>
      </c>
      <c r="G113" s="23" t="s">
        <v>337</v>
      </c>
      <c r="H113" s="29">
        <f t="shared" si="42"/>
        <v>500</v>
      </c>
      <c r="I113" s="29">
        <v>500</v>
      </c>
      <c r="J113" s="29">
        <v>0</v>
      </c>
      <c r="K113" s="29">
        <v>0</v>
      </c>
      <c r="L113" s="29">
        <v>0</v>
      </c>
    </row>
    <row r="114" spans="1:12" s="1" customFormat="1" ht="45" x14ac:dyDescent="0.25">
      <c r="A114" s="23" t="s">
        <v>474</v>
      </c>
      <c r="B114" s="47" t="s">
        <v>476</v>
      </c>
      <c r="C114" s="28" t="s">
        <v>24</v>
      </c>
      <c r="D114" s="28" t="s">
        <v>35</v>
      </c>
      <c r="E114" s="30" t="s">
        <v>180</v>
      </c>
      <c r="F114" s="28" t="s">
        <v>11</v>
      </c>
      <c r="G114" s="23" t="s">
        <v>337</v>
      </c>
      <c r="H114" s="29">
        <f>I114+K114+L114</f>
        <v>106.8</v>
      </c>
      <c r="I114" s="29">
        <f>SUM(I115:I116)</f>
        <v>28.8</v>
      </c>
      <c r="J114" s="29">
        <f t="shared" ref="J114:L114" si="53">SUM(J115:J116)</f>
        <v>0</v>
      </c>
      <c r="K114" s="29">
        <f t="shared" si="53"/>
        <v>78</v>
      </c>
      <c r="L114" s="29">
        <f t="shared" si="53"/>
        <v>0</v>
      </c>
    </row>
    <row r="115" spans="1:12" s="1" customFormat="1" ht="120" x14ac:dyDescent="0.25">
      <c r="A115" s="23" t="s">
        <v>496</v>
      </c>
      <c r="B115" s="47" t="s">
        <v>495</v>
      </c>
      <c r="C115" s="28" t="s">
        <v>24</v>
      </c>
      <c r="D115" s="28" t="s">
        <v>35</v>
      </c>
      <c r="E115" s="30" t="s">
        <v>493</v>
      </c>
      <c r="F115" s="28" t="s">
        <v>11</v>
      </c>
      <c r="G115" s="23" t="s">
        <v>337</v>
      </c>
      <c r="H115" s="29">
        <f t="shared" ref="H115" si="54">I115+K115+L115</f>
        <v>78</v>
      </c>
      <c r="I115" s="29">
        <v>0</v>
      </c>
      <c r="J115" s="29">
        <v>0</v>
      </c>
      <c r="K115" s="29">
        <v>78</v>
      </c>
      <c r="L115" s="29">
        <v>0</v>
      </c>
    </row>
    <row r="116" spans="1:12" s="1" customFormat="1" ht="45" x14ac:dyDescent="0.25">
      <c r="A116" s="23" t="s">
        <v>497</v>
      </c>
      <c r="B116" s="47" t="s">
        <v>476</v>
      </c>
      <c r="C116" s="28" t="s">
        <v>24</v>
      </c>
      <c r="D116" s="28" t="s">
        <v>35</v>
      </c>
      <c r="E116" s="30" t="s">
        <v>475</v>
      </c>
      <c r="F116" s="28" t="s">
        <v>11</v>
      </c>
      <c r="G116" s="23" t="s">
        <v>337</v>
      </c>
      <c r="H116" s="29">
        <f t="shared" ref="H116" si="55">I116+K116+L116</f>
        <v>28.8</v>
      </c>
      <c r="I116" s="29">
        <v>28.8</v>
      </c>
      <c r="J116" s="29">
        <v>0</v>
      </c>
      <c r="K116" s="29">
        <v>0</v>
      </c>
      <c r="L116" s="29">
        <v>0</v>
      </c>
    </row>
    <row r="117" spans="1:12" s="1" customFormat="1" ht="26.45" customHeight="1" x14ac:dyDescent="0.25">
      <c r="A117" s="23" t="s">
        <v>272</v>
      </c>
      <c r="B117" s="47" t="s">
        <v>336</v>
      </c>
      <c r="C117" s="28" t="s">
        <v>24</v>
      </c>
      <c r="D117" s="28" t="s">
        <v>35</v>
      </c>
      <c r="E117" s="30" t="s">
        <v>183</v>
      </c>
      <c r="F117" s="28" t="s">
        <v>9</v>
      </c>
      <c r="G117" s="23" t="s">
        <v>337</v>
      </c>
      <c r="H117" s="29">
        <f t="shared" si="42"/>
        <v>53202.200000000004</v>
      </c>
      <c r="I117" s="29">
        <f>I118+I119+I120</f>
        <v>5500</v>
      </c>
      <c r="J117" s="29">
        <f t="shared" ref="J117:L117" si="56">J118+J119+J120</f>
        <v>0</v>
      </c>
      <c r="K117" s="29">
        <f t="shared" si="56"/>
        <v>47702.200000000004</v>
      </c>
      <c r="L117" s="29">
        <f t="shared" si="56"/>
        <v>0</v>
      </c>
    </row>
    <row r="118" spans="1:12" s="1" customFormat="1" ht="135" x14ac:dyDescent="0.25">
      <c r="A118" s="23" t="s">
        <v>273</v>
      </c>
      <c r="B118" s="47" t="s">
        <v>431</v>
      </c>
      <c r="C118" s="28" t="s">
        <v>24</v>
      </c>
      <c r="D118" s="28" t="s">
        <v>35</v>
      </c>
      <c r="E118" s="30" t="s">
        <v>432</v>
      </c>
      <c r="F118" s="28" t="s">
        <v>11</v>
      </c>
      <c r="G118" s="23" t="s">
        <v>337</v>
      </c>
      <c r="H118" s="29">
        <f t="shared" ref="H118:H119" si="57">I118+K118+L118</f>
        <v>47702.200000000004</v>
      </c>
      <c r="I118" s="29">
        <v>0</v>
      </c>
      <c r="J118" s="29">
        <f>J119</f>
        <v>0</v>
      </c>
      <c r="K118" s="29">
        <f>34664.3+13037.9</f>
        <v>47702.200000000004</v>
      </c>
      <c r="L118" s="29">
        <f t="shared" ref="L118" si="58">L119</f>
        <v>0</v>
      </c>
    </row>
    <row r="119" spans="1:12" s="1" customFormat="1" ht="135" x14ac:dyDescent="0.25">
      <c r="A119" s="23" t="s">
        <v>430</v>
      </c>
      <c r="B119" s="47" t="s">
        <v>494</v>
      </c>
      <c r="C119" s="28" t="s">
        <v>24</v>
      </c>
      <c r="D119" s="28" t="s">
        <v>35</v>
      </c>
      <c r="E119" s="30" t="s">
        <v>357</v>
      </c>
      <c r="F119" s="28" t="s">
        <v>11</v>
      </c>
      <c r="G119" s="23" t="s">
        <v>337</v>
      </c>
      <c r="H119" s="29">
        <f t="shared" si="57"/>
        <v>4640.8999999999996</v>
      </c>
      <c r="I119" s="29">
        <f>5500-859.1</f>
        <v>4640.8999999999996</v>
      </c>
      <c r="J119" s="29">
        <v>0</v>
      </c>
      <c r="K119" s="29">
        <v>0</v>
      </c>
      <c r="L119" s="29">
        <v>0</v>
      </c>
    </row>
    <row r="120" spans="1:12" s="1" customFormat="1" ht="90" x14ac:dyDescent="0.25">
      <c r="A120" s="23" t="s">
        <v>472</v>
      </c>
      <c r="B120" s="47" t="s">
        <v>471</v>
      </c>
      <c r="C120" s="28" t="s">
        <v>24</v>
      </c>
      <c r="D120" s="28" t="s">
        <v>35</v>
      </c>
      <c r="E120" s="30" t="s">
        <v>473</v>
      </c>
      <c r="F120" s="28" t="s">
        <v>11</v>
      </c>
      <c r="G120" s="23" t="s">
        <v>337</v>
      </c>
      <c r="H120" s="29">
        <f t="shared" ref="H120" si="59">I120+K120+L120</f>
        <v>859.1</v>
      </c>
      <c r="I120" s="29">
        <v>859.1</v>
      </c>
      <c r="J120" s="29">
        <v>0</v>
      </c>
      <c r="K120" s="29">
        <v>0</v>
      </c>
      <c r="L120" s="29">
        <v>0</v>
      </c>
    </row>
    <row r="121" spans="1:12" s="1" customFormat="1" ht="30" x14ac:dyDescent="0.25">
      <c r="A121" s="23" t="s">
        <v>277</v>
      </c>
      <c r="B121" s="47" t="s">
        <v>187</v>
      </c>
      <c r="C121" s="28" t="s">
        <v>24</v>
      </c>
      <c r="D121" s="28" t="s">
        <v>35</v>
      </c>
      <c r="E121" s="30" t="s">
        <v>184</v>
      </c>
      <c r="F121" s="28" t="s">
        <v>9</v>
      </c>
      <c r="G121" s="23" t="s">
        <v>337</v>
      </c>
      <c r="H121" s="29">
        <f t="shared" si="42"/>
        <v>14895</v>
      </c>
      <c r="I121" s="29">
        <f>I122+I123</f>
        <v>14895</v>
      </c>
      <c r="J121" s="29">
        <f t="shared" ref="J121:L121" si="60">J122+J123</f>
        <v>0</v>
      </c>
      <c r="K121" s="29">
        <f t="shared" si="60"/>
        <v>0</v>
      </c>
      <c r="L121" s="29">
        <f t="shared" si="60"/>
        <v>0</v>
      </c>
    </row>
    <row r="122" spans="1:12" s="1" customFormat="1" ht="75" x14ac:dyDescent="0.25">
      <c r="A122" s="23" t="s">
        <v>278</v>
      </c>
      <c r="B122" s="50" t="s">
        <v>378</v>
      </c>
      <c r="C122" s="28" t="s">
        <v>24</v>
      </c>
      <c r="D122" s="28" t="s">
        <v>35</v>
      </c>
      <c r="E122" s="30" t="s">
        <v>185</v>
      </c>
      <c r="F122" s="28" t="s">
        <v>41</v>
      </c>
      <c r="G122" s="23" t="s">
        <v>337</v>
      </c>
      <c r="H122" s="29">
        <f t="shared" si="42"/>
        <v>14461.1</v>
      </c>
      <c r="I122" s="29">
        <f>14325.1+136</f>
        <v>14461.1</v>
      </c>
      <c r="J122" s="29">
        <v>0</v>
      </c>
      <c r="K122" s="29">
        <v>0</v>
      </c>
      <c r="L122" s="29">
        <v>0</v>
      </c>
    </row>
    <row r="123" spans="1:12" s="1" customFormat="1" ht="60" x14ac:dyDescent="0.25">
      <c r="A123" s="23" t="s">
        <v>279</v>
      </c>
      <c r="B123" s="50" t="s">
        <v>480</v>
      </c>
      <c r="C123" s="28" t="s">
        <v>24</v>
      </c>
      <c r="D123" s="28" t="s">
        <v>35</v>
      </c>
      <c r="E123" s="30" t="s">
        <v>186</v>
      </c>
      <c r="F123" s="28" t="s">
        <v>9</v>
      </c>
      <c r="G123" s="23" t="s">
        <v>337</v>
      </c>
      <c r="H123" s="29">
        <f t="shared" si="42"/>
        <v>433.90000000000003</v>
      </c>
      <c r="I123" s="29">
        <f>SUM(I124:I126)</f>
        <v>433.90000000000003</v>
      </c>
      <c r="J123" s="29">
        <f t="shared" ref="J123:L123" si="61">SUM(J124:J126)</f>
        <v>0</v>
      </c>
      <c r="K123" s="29">
        <f t="shared" si="61"/>
        <v>0</v>
      </c>
      <c r="L123" s="29">
        <f t="shared" si="61"/>
        <v>0</v>
      </c>
    </row>
    <row r="124" spans="1:12" s="1" customFormat="1" ht="45" x14ac:dyDescent="0.25">
      <c r="A124" s="23" t="s">
        <v>358</v>
      </c>
      <c r="B124" s="47" t="s">
        <v>81</v>
      </c>
      <c r="C124" s="28" t="s">
        <v>24</v>
      </c>
      <c r="D124" s="28" t="s">
        <v>35</v>
      </c>
      <c r="E124" s="30" t="s">
        <v>186</v>
      </c>
      <c r="F124" s="28" t="s">
        <v>11</v>
      </c>
      <c r="G124" s="23" t="s">
        <v>337</v>
      </c>
      <c r="H124" s="29">
        <f t="shared" si="42"/>
        <v>323.10000000000002</v>
      </c>
      <c r="I124" s="29">
        <v>323.10000000000002</v>
      </c>
      <c r="J124" s="29">
        <v>0</v>
      </c>
      <c r="K124" s="29">
        <v>0</v>
      </c>
      <c r="L124" s="29">
        <v>0</v>
      </c>
    </row>
    <row r="125" spans="1:12" s="1" customFormat="1" ht="30" x14ac:dyDescent="0.25">
      <c r="A125" s="23" t="s">
        <v>359</v>
      </c>
      <c r="B125" s="51" t="s">
        <v>369</v>
      </c>
      <c r="C125" s="28" t="s">
        <v>24</v>
      </c>
      <c r="D125" s="28" t="s">
        <v>35</v>
      </c>
      <c r="E125" s="30" t="s">
        <v>186</v>
      </c>
      <c r="F125" s="28" t="s">
        <v>52</v>
      </c>
      <c r="G125" s="23" t="s">
        <v>337</v>
      </c>
      <c r="H125" s="29">
        <f t="shared" si="42"/>
        <v>106.6</v>
      </c>
      <c r="I125" s="29">
        <v>106.6</v>
      </c>
      <c r="J125" s="29">
        <v>0</v>
      </c>
      <c r="K125" s="29">
        <v>0</v>
      </c>
      <c r="L125" s="29">
        <v>0</v>
      </c>
    </row>
    <row r="126" spans="1:12" s="1" customFormat="1" ht="15" x14ac:dyDescent="0.25">
      <c r="A126" s="23" t="s">
        <v>360</v>
      </c>
      <c r="B126" s="47" t="s">
        <v>339</v>
      </c>
      <c r="C126" s="28" t="s">
        <v>24</v>
      </c>
      <c r="D126" s="28" t="s">
        <v>35</v>
      </c>
      <c r="E126" s="30" t="s">
        <v>186</v>
      </c>
      <c r="F126" s="28" t="s">
        <v>335</v>
      </c>
      <c r="G126" s="23" t="s">
        <v>337</v>
      </c>
      <c r="H126" s="29">
        <f t="shared" si="42"/>
        <v>4.2</v>
      </c>
      <c r="I126" s="29">
        <v>4.2</v>
      </c>
      <c r="J126" s="29">
        <v>0</v>
      </c>
      <c r="K126" s="29">
        <v>0</v>
      </c>
      <c r="L126" s="29">
        <v>0</v>
      </c>
    </row>
    <row r="127" spans="1:12" s="1" customFormat="1" ht="30" x14ac:dyDescent="0.25">
      <c r="A127" s="23" t="s">
        <v>362</v>
      </c>
      <c r="B127" s="47" t="s">
        <v>363</v>
      </c>
      <c r="C127" s="28" t="s">
        <v>24</v>
      </c>
      <c r="D127" s="28" t="s">
        <v>35</v>
      </c>
      <c r="E127" s="30" t="s">
        <v>390</v>
      </c>
      <c r="F127" s="28" t="s">
        <v>14</v>
      </c>
      <c r="G127" s="23" t="s">
        <v>337</v>
      </c>
      <c r="H127" s="29">
        <f t="shared" si="42"/>
        <v>865</v>
      </c>
      <c r="I127" s="29">
        <f>I128+I129</f>
        <v>233</v>
      </c>
      <c r="J127" s="29">
        <f t="shared" ref="J127:L127" si="62">J128+J129</f>
        <v>0</v>
      </c>
      <c r="K127" s="29">
        <f t="shared" si="62"/>
        <v>632</v>
      </c>
      <c r="L127" s="29">
        <f t="shared" si="62"/>
        <v>0</v>
      </c>
    </row>
    <row r="128" spans="1:12" s="1" customFormat="1" ht="45" x14ac:dyDescent="0.25">
      <c r="A128" s="23" t="s">
        <v>388</v>
      </c>
      <c r="B128" s="47" t="s">
        <v>392</v>
      </c>
      <c r="C128" s="28" t="s">
        <v>24</v>
      </c>
      <c r="D128" s="28" t="s">
        <v>35</v>
      </c>
      <c r="E128" s="30" t="s">
        <v>391</v>
      </c>
      <c r="F128" s="28" t="s">
        <v>11</v>
      </c>
      <c r="G128" s="23" t="s">
        <v>337</v>
      </c>
      <c r="H128" s="29">
        <f t="shared" ref="H128:H129" si="63">I128+K128+L128</f>
        <v>632</v>
      </c>
      <c r="I128" s="29">
        <v>0</v>
      </c>
      <c r="J128" s="29">
        <v>0</v>
      </c>
      <c r="K128" s="29">
        <v>632</v>
      </c>
      <c r="L128" s="29">
        <v>0</v>
      </c>
    </row>
    <row r="129" spans="1:13" s="1" customFormat="1" ht="30" x14ac:dyDescent="0.25">
      <c r="A129" s="23" t="s">
        <v>389</v>
      </c>
      <c r="B129" s="47" t="s">
        <v>393</v>
      </c>
      <c r="C129" s="28" t="s">
        <v>24</v>
      </c>
      <c r="D129" s="28" t="s">
        <v>35</v>
      </c>
      <c r="E129" s="30" t="s">
        <v>361</v>
      </c>
      <c r="F129" s="28" t="s">
        <v>11</v>
      </c>
      <c r="G129" s="23" t="s">
        <v>337</v>
      </c>
      <c r="H129" s="29">
        <f t="shared" si="63"/>
        <v>233</v>
      </c>
      <c r="I129" s="29">
        <v>233</v>
      </c>
      <c r="J129" s="29">
        <v>0</v>
      </c>
      <c r="K129" s="29">
        <v>0</v>
      </c>
      <c r="L129" s="29">
        <v>0</v>
      </c>
    </row>
    <row r="130" spans="1:13" s="1" customFormat="1" ht="30" x14ac:dyDescent="0.25">
      <c r="A130" s="23" t="s">
        <v>364</v>
      </c>
      <c r="B130" s="47" t="s">
        <v>365</v>
      </c>
      <c r="C130" s="28" t="s">
        <v>24</v>
      </c>
      <c r="D130" s="28" t="s">
        <v>35</v>
      </c>
      <c r="E130" s="30" t="s">
        <v>433</v>
      </c>
      <c r="F130" s="28" t="s">
        <v>11</v>
      </c>
      <c r="G130" s="23" t="s">
        <v>337</v>
      </c>
      <c r="H130" s="29">
        <f t="shared" si="42"/>
        <v>16775.2</v>
      </c>
      <c r="I130" s="29">
        <f>I131+I132</f>
        <v>4513.2</v>
      </c>
      <c r="J130" s="29">
        <f t="shared" ref="J130:L130" si="64">J131+J132</f>
        <v>0</v>
      </c>
      <c r="K130" s="29">
        <f t="shared" si="64"/>
        <v>12262</v>
      </c>
      <c r="L130" s="29">
        <f t="shared" si="64"/>
        <v>0</v>
      </c>
    </row>
    <row r="131" spans="1:13" s="1" customFormat="1" ht="45" x14ac:dyDescent="0.25">
      <c r="A131" s="23" t="s">
        <v>394</v>
      </c>
      <c r="B131" s="47" t="s">
        <v>396</v>
      </c>
      <c r="C131" s="28" t="s">
        <v>24</v>
      </c>
      <c r="D131" s="28" t="s">
        <v>35</v>
      </c>
      <c r="E131" s="30" t="s">
        <v>464</v>
      </c>
      <c r="F131" s="28" t="s">
        <v>11</v>
      </c>
      <c r="G131" s="23" t="s">
        <v>337</v>
      </c>
      <c r="H131" s="29">
        <f t="shared" ref="H131:H132" si="65">I131+K131+L131</f>
        <v>12262</v>
      </c>
      <c r="I131" s="29">
        <v>0</v>
      </c>
      <c r="J131" s="29">
        <v>0</v>
      </c>
      <c r="K131" s="29">
        <f>11000+1262</f>
        <v>12262</v>
      </c>
      <c r="L131" s="29">
        <v>0</v>
      </c>
    </row>
    <row r="132" spans="1:13" s="1" customFormat="1" ht="30" x14ac:dyDescent="0.25">
      <c r="A132" s="23" t="s">
        <v>395</v>
      </c>
      <c r="B132" s="47" t="s">
        <v>397</v>
      </c>
      <c r="C132" s="28" t="s">
        <v>24</v>
      </c>
      <c r="D132" s="28" t="s">
        <v>35</v>
      </c>
      <c r="E132" s="30" t="s">
        <v>366</v>
      </c>
      <c r="F132" s="28" t="s">
        <v>11</v>
      </c>
      <c r="G132" s="23" t="s">
        <v>337</v>
      </c>
      <c r="H132" s="29">
        <f t="shared" si="65"/>
        <v>4513.2</v>
      </c>
      <c r="I132" s="29">
        <f>4047.9+465.3</f>
        <v>4513.2</v>
      </c>
      <c r="J132" s="29">
        <v>0</v>
      </c>
      <c r="K132" s="29">
        <v>0</v>
      </c>
      <c r="L132" s="29">
        <v>0</v>
      </c>
    </row>
    <row r="133" spans="1:13" s="1" customFormat="1" ht="45" x14ac:dyDescent="0.25">
      <c r="A133" s="23" t="s">
        <v>375</v>
      </c>
      <c r="B133" s="47" t="s">
        <v>348</v>
      </c>
      <c r="C133" s="28" t="s">
        <v>37</v>
      </c>
      <c r="D133" s="28" t="s">
        <v>42</v>
      </c>
      <c r="E133" s="28" t="s">
        <v>372</v>
      </c>
      <c r="F133" s="28" t="s">
        <v>9</v>
      </c>
      <c r="G133" s="23" t="s">
        <v>337</v>
      </c>
      <c r="H133" s="29">
        <f t="shared" si="42"/>
        <v>46632.2</v>
      </c>
      <c r="I133" s="31">
        <f>I134+I135+I136</f>
        <v>31580</v>
      </c>
      <c r="J133" s="31">
        <f t="shared" ref="J133:L133" si="66">J134+J135+J136</f>
        <v>0</v>
      </c>
      <c r="K133" s="31">
        <f t="shared" si="66"/>
        <v>15052.199999999999</v>
      </c>
      <c r="L133" s="31">
        <f t="shared" si="66"/>
        <v>0</v>
      </c>
    </row>
    <row r="134" spans="1:13" s="1" customFormat="1" ht="105" x14ac:dyDescent="0.25">
      <c r="A134" s="23" t="s">
        <v>376</v>
      </c>
      <c r="B134" s="47" t="s">
        <v>371</v>
      </c>
      <c r="C134" s="28" t="s">
        <v>37</v>
      </c>
      <c r="D134" s="28" t="s">
        <v>42</v>
      </c>
      <c r="E134" s="28" t="s">
        <v>462</v>
      </c>
      <c r="F134" s="28" t="s">
        <v>41</v>
      </c>
      <c r="G134" s="23" t="s">
        <v>337</v>
      </c>
      <c r="H134" s="29">
        <f t="shared" si="42"/>
        <v>6189.8</v>
      </c>
      <c r="I134" s="29">
        <f>12900-7334.2+624</f>
        <v>6189.8</v>
      </c>
      <c r="J134" s="29">
        <v>0</v>
      </c>
      <c r="K134" s="29">
        <v>0</v>
      </c>
      <c r="L134" s="29">
        <v>0</v>
      </c>
    </row>
    <row r="135" spans="1:13" s="1" customFormat="1" ht="144.6" customHeight="1" x14ac:dyDescent="0.25">
      <c r="A135" s="23" t="s">
        <v>460</v>
      </c>
      <c r="B135" s="47" t="s">
        <v>461</v>
      </c>
      <c r="C135" s="28" t="s">
        <v>37</v>
      </c>
      <c r="D135" s="28" t="s">
        <v>42</v>
      </c>
      <c r="E135" s="28" t="s">
        <v>463</v>
      </c>
      <c r="F135" s="28" t="s">
        <v>41</v>
      </c>
      <c r="G135" s="23" t="s">
        <v>337</v>
      </c>
      <c r="H135" s="29">
        <f t="shared" ref="H135" si="67">I135+K135+L135</f>
        <v>15052.199999999999</v>
      </c>
      <c r="I135" s="29">
        <v>0</v>
      </c>
      <c r="J135" s="29">
        <v>0</v>
      </c>
      <c r="K135" s="29">
        <f>13269.3+1782.9</f>
        <v>15052.199999999999</v>
      </c>
      <c r="L135" s="29">
        <v>0</v>
      </c>
    </row>
    <row r="136" spans="1:13" s="1" customFormat="1" ht="105" x14ac:dyDescent="0.25">
      <c r="A136" s="23" t="s">
        <v>469</v>
      </c>
      <c r="B136" s="47" t="s">
        <v>481</v>
      </c>
      <c r="C136" s="28" t="s">
        <v>37</v>
      </c>
      <c r="D136" s="28" t="s">
        <v>42</v>
      </c>
      <c r="E136" s="28" t="s">
        <v>470</v>
      </c>
      <c r="F136" s="28" t="s">
        <v>41</v>
      </c>
      <c r="G136" s="23" t="s">
        <v>337</v>
      </c>
      <c r="H136" s="29">
        <f t="shared" ref="H136" si="68">I136+K136+L136</f>
        <v>25390.2</v>
      </c>
      <c r="I136" s="29">
        <f>12034.2+(12310+300+746)</f>
        <v>25390.2</v>
      </c>
      <c r="J136" s="29">
        <v>0</v>
      </c>
      <c r="K136" s="29"/>
      <c r="L136" s="29">
        <v>0</v>
      </c>
    </row>
    <row r="137" spans="1:13" s="1" customFormat="1" ht="60" x14ac:dyDescent="0.25">
      <c r="A137" s="23" t="s">
        <v>274</v>
      </c>
      <c r="B137" s="34" t="s">
        <v>373</v>
      </c>
      <c r="C137" s="28" t="s">
        <v>24</v>
      </c>
      <c r="D137" s="28" t="s">
        <v>18</v>
      </c>
      <c r="E137" s="28" t="s">
        <v>189</v>
      </c>
      <c r="F137" s="28" t="s">
        <v>9</v>
      </c>
      <c r="G137" s="23" t="s">
        <v>337</v>
      </c>
      <c r="H137" s="29">
        <f t="shared" si="42"/>
        <v>42764.7</v>
      </c>
      <c r="I137" s="29">
        <f>I138</f>
        <v>14378</v>
      </c>
      <c r="J137" s="29">
        <f>J138</f>
        <v>0</v>
      </c>
      <c r="K137" s="29">
        <f t="shared" ref="K137:L137" si="69">K138</f>
        <v>28386.7</v>
      </c>
      <c r="L137" s="29">
        <f t="shared" si="69"/>
        <v>0</v>
      </c>
    </row>
    <row r="138" spans="1:13" s="1" customFormat="1" ht="30" x14ac:dyDescent="0.25">
      <c r="A138" s="23" t="s">
        <v>275</v>
      </c>
      <c r="B138" s="47" t="s">
        <v>188</v>
      </c>
      <c r="C138" s="28" t="s">
        <v>24</v>
      </c>
      <c r="D138" s="28" t="s">
        <v>18</v>
      </c>
      <c r="E138" s="28" t="s">
        <v>190</v>
      </c>
      <c r="F138" s="28" t="s">
        <v>9</v>
      </c>
      <c r="G138" s="23" t="s">
        <v>337</v>
      </c>
      <c r="H138" s="29">
        <f t="shared" si="42"/>
        <v>42764.7</v>
      </c>
      <c r="I138" s="29">
        <f>I139+I140</f>
        <v>14378</v>
      </c>
      <c r="J138" s="29">
        <f t="shared" ref="J138:L138" si="70">J139+J140</f>
        <v>0</v>
      </c>
      <c r="K138" s="29">
        <f t="shared" si="70"/>
        <v>28386.7</v>
      </c>
      <c r="L138" s="29">
        <f t="shared" si="70"/>
        <v>0</v>
      </c>
      <c r="M138" s="6"/>
    </row>
    <row r="139" spans="1:13" s="1" customFormat="1" ht="120" x14ac:dyDescent="0.25">
      <c r="A139" s="23" t="s">
        <v>276</v>
      </c>
      <c r="B139" s="47" t="s">
        <v>436</v>
      </c>
      <c r="C139" s="28" t="s">
        <v>24</v>
      </c>
      <c r="D139" s="28" t="s">
        <v>18</v>
      </c>
      <c r="E139" s="28" t="s">
        <v>434</v>
      </c>
      <c r="F139" s="28" t="s">
        <v>40</v>
      </c>
      <c r="G139" s="23" t="s">
        <v>337</v>
      </c>
      <c r="H139" s="29">
        <f t="shared" ref="H139" si="71">I139+K139+L139</f>
        <v>28386.7</v>
      </c>
      <c r="I139" s="29">
        <v>0</v>
      </c>
      <c r="J139" s="29">
        <v>0</v>
      </c>
      <c r="K139" s="29">
        <f>3101.7+25285</f>
        <v>28386.7</v>
      </c>
      <c r="L139" s="29">
        <v>0</v>
      </c>
    </row>
    <row r="140" spans="1:13" s="1" customFormat="1" ht="105" x14ac:dyDescent="0.25">
      <c r="A140" s="23" t="s">
        <v>435</v>
      </c>
      <c r="B140" s="47" t="s">
        <v>280</v>
      </c>
      <c r="C140" s="28" t="s">
        <v>24</v>
      </c>
      <c r="D140" s="28" t="s">
        <v>18</v>
      </c>
      <c r="E140" s="28" t="s">
        <v>374</v>
      </c>
      <c r="F140" s="28" t="s">
        <v>40</v>
      </c>
      <c r="G140" s="23" t="s">
        <v>337</v>
      </c>
      <c r="H140" s="29">
        <f t="shared" si="42"/>
        <v>14378</v>
      </c>
      <c r="I140" s="29">
        <f>16608-2230</f>
        <v>14378</v>
      </c>
      <c r="J140" s="29">
        <v>0</v>
      </c>
      <c r="K140" s="29">
        <v>0</v>
      </c>
      <c r="L140" s="29">
        <v>0</v>
      </c>
    </row>
    <row r="141" spans="1:13" s="1" customFormat="1" ht="57" x14ac:dyDescent="0.2">
      <c r="A141" s="22" t="s">
        <v>281</v>
      </c>
      <c r="B141" s="52" t="s">
        <v>65</v>
      </c>
      <c r="C141" s="22" t="s">
        <v>134</v>
      </c>
      <c r="D141" s="22" t="s">
        <v>134</v>
      </c>
      <c r="E141" s="35" t="s">
        <v>128</v>
      </c>
      <c r="F141" s="26" t="s">
        <v>9</v>
      </c>
      <c r="G141" s="22" t="s">
        <v>337</v>
      </c>
      <c r="H141" s="27">
        <f>I141+K141+L141</f>
        <v>276555.5</v>
      </c>
      <c r="I141" s="27">
        <f>I142+I154+I167+I169</f>
        <v>261634.49999999997</v>
      </c>
      <c r="J141" s="27">
        <f t="shared" ref="J141:L141" si="72">J142+J154+J167+J169</f>
        <v>0</v>
      </c>
      <c r="K141" s="27">
        <f t="shared" si="72"/>
        <v>14921</v>
      </c>
      <c r="L141" s="27">
        <f t="shared" si="72"/>
        <v>0</v>
      </c>
    </row>
    <row r="142" spans="1:13" s="1" customFormat="1" ht="45" x14ac:dyDescent="0.25">
      <c r="A142" s="23" t="s">
        <v>282</v>
      </c>
      <c r="B142" s="34" t="s">
        <v>165</v>
      </c>
      <c r="C142" s="23" t="s">
        <v>134</v>
      </c>
      <c r="D142" s="23" t="s">
        <v>134</v>
      </c>
      <c r="E142" s="30" t="s">
        <v>155</v>
      </c>
      <c r="F142" s="28" t="s">
        <v>9</v>
      </c>
      <c r="G142" s="23" t="s">
        <v>337</v>
      </c>
      <c r="H142" s="29">
        <f t="shared" si="42"/>
        <v>8225</v>
      </c>
      <c r="I142" s="29">
        <f>I143+I145+I150</f>
        <v>6065</v>
      </c>
      <c r="J142" s="29">
        <f>J143+J145+J150</f>
        <v>0</v>
      </c>
      <c r="K142" s="29">
        <f t="shared" ref="K142:L142" si="73">K143+K145+K150</f>
        <v>2160</v>
      </c>
      <c r="L142" s="29">
        <f t="shared" si="73"/>
        <v>0</v>
      </c>
    </row>
    <row r="143" spans="1:13" s="1" customFormat="1" ht="45" x14ac:dyDescent="0.25">
      <c r="A143" s="23" t="s">
        <v>283</v>
      </c>
      <c r="B143" s="51" t="s">
        <v>127</v>
      </c>
      <c r="C143" s="28" t="s">
        <v>7</v>
      </c>
      <c r="D143" s="28" t="s">
        <v>7</v>
      </c>
      <c r="E143" s="28" t="s">
        <v>154</v>
      </c>
      <c r="F143" s="28" t="s">
        <v>9</v>
      </c>
      <c r="G143" s="23" t="s">
        <v>337</v>
      </c>
      <c r="H143" s="29">
        <f t="shared" si="42"/>
        <v>620</v>
      </c>
      <c r="I143" s="29">
        <f t="shared" ref="I143:L143" si="74">I144</f>
        <v>620</v>
      </c>
      <c r="J143" s="29">
        <f t="shared" si="74"/>
        <v>0</v>
      </c>
      <c r="K143" s="29">
        <f t="shared" si="74"/>
        <v>0</v>
      </c>
      <c r="L143" s="29">
        <f t="shared" si="74"/>
        <v>0</v>
      </c>
    </row>
    <row r="144" spans="1:13" s="1" customFormat="1" ht="45" x14ac:dyDescent="0.25">
      <c r="A144" s="23" t="s">
        <v>284</v>
      </c>
      <c r="B144" s="51" t="s">
        <v>285</v>
      </c>
      <c r="C144" s="28" t="s">
        <v>7</v>
      </c>
      <c r="D144" s="28" t="s">
        <v>7</v>
      </c>
      <c r="E144" s="28" t="s">
        <v>153</v>
      </c>
      <c r="F144" s="28" t="s">
        <v>14</v>
      </c>
      <c r="G144" s="23" t="s">
        <v>337</v>
      </c>
      <c r="H144" s="29">
        <f t="shared" si="42"/>
        <v>620</v>
      </c>
      <c r="I144" s="29">
        <v>620</v>
      </c>
      <c r="J144" s="29">
        <v>0</v>
      </c>
      <c r="K144" s="29">
        <v>0</v>
      </c>
      <c r="L144" s="29">
        <v>0</v>
      </c>
    </row>
    <row r="145" spans="1:12" s="1" customFormat="1" ht="35.450000000000003" customHeight="1" x14ac:dyDescent="0.25">
      <c r="A145" s="23" t="s">
        <v>286</v>
      </c>
      <c r="B145" s="51" t="s">
        <v>16</v>
      </c>
      <c r="C145" s="28" t="s">
        <v>17</v>
      </c>
      <c r="D145" s="28" t="s">
        <v>18</v>
      </c>
      <c r="E145" s="28" t="s">
        <v>152</v>
      </c>
      <c r="F145" s="28" t="s">
        <v>9</v>
      </c>
      <c r="G145" s="23" t="s">
        <v>337</v>
      </c>
      <c r="H145" s="29">
        <f t="shared" si="42"/>
        <v>6310</v>
      </c>
      <c r="I145" s="29">
        <f>I146+I147</f>
        <v>5210</v>
      </c>
      <c r="J145" s="29">
        <f t="shared" ref="J145:L145" si="75">J146+J147</f>
        <v>0</v>
      </c>
      <c r="K145" s="29">
        <f t="shared" si="75"/>
        <v>1100</v>
      </c>
      <c r="L145" s="29">
        <f t="shared" si="75"/>
        <v>0</v>
      </c>
    </row>
    <row r="146" spans="1:12" s="1" customFormat="1" ht="59.45" customHeight="1" x14ac:dyDescent="0.25">
      <c r="A146" s="23" t="s">
        <v>288</v>
      </c>
      <c r="B146" s="51" t="s">
        <v>287</v>
      </c>
      <c r="C146" s="28" t="s">
        <v>17</v>
      </c>
      <c r="D146" s="28" t="s">
        <v>18</v>
      </c>
      <c r="E146" s="28" t="s">
        <v>151</v>
      </c>
      <c r="F146" s="28" t="s">
        <v>14</v>
      </c>
      <c r="G146" s="23" t="s">
        <v>337</v>
      </c>
      <c r="H146" s="29">
        <f t="shared" si="42"/>
        <v>5210</v>
      </c>
      <c r="I146" s="29">
        <v>5210</v>
      </c>
      <c r="J146" s="29">
        <v>0</v>
      </c>
      <c r="K146" s="29">
        <v>0</v>
      </c>
      <c r="L146" s="29">
        <v>0</v>
      </c>
    </row>
    <row r="147" spans="1:12" s="1" customFormat="1" ht="60" x14ac:dyDescent="0.25">
      <c r="A147" s="23" t="s">
        <v>438</v>
      </c>
      <c r="B147" s="51" t="s">
        <v>424</v>
      </c>
      <c r="C147" s="28" t="s">
        <v>17</v>
      </c>
      <c r="D147" s="28" t="s">
        <v>18</v>
      </c>
      <c r="E147" s="28" t="s">
        <v>437</v>
      </c>
      <c r="F147" s="28" t="s">
        <v>9</v>
      </c>
      <c r="G147" s="23" t="s">
        <v>337</v>
      </c>
      <c r="H147" s="29">
        <f t="shared" ref="H147:H148" si="76">I147+K147+L147</f>
        <v>1100</v>
      </c>
      <c r="I147" s="29">
        <f>I148+I149</f>
        <v>0</v>
      </c>
      <c r="J147" s="29">
        <f t="shared" ref="J147:L147" si="77">J148+J149</f>
        <v>0</v>
      </c>
      <c r="K147" s="29">
        <f t="shared" si="77"/>
        <v>1100</v>
      </c>
      <c r="L147" s="29">
        <f t="shared" si="77"/>
        <v>0</v>
      </c>
    </row>
    <row r="148" spans="1:12" s="1" customFormat="1" ht="75" x14ac:dyDescent="0.25">
      <c r="A148" s="23" t="s">
        <v>439</v>
      </c>
      <c r="B148" s="51" t="s">
        <v>441</v>
      </c>
      <c r="C148" s="28" t="s">
        <v>17</v>
      </c>
      <c r="D148" s="28" t="s">
        <v>18</v>
      </c>
      <c r="E148" s="28" t="s">
        <v>437</v>
      </c>
      <c r="F148" s="28" t="s">
        <v>14</v>
      </c>
      <c r="G148" s="23" t="s">
        <v>337</v>
      </c>
      <c r="H148" s="29">
        <f t="shared" si="76"/>
        <v>1000</v>
      </c>
      <c r="I148" s="29">
        <v>0</v>
      </c>
      <c r="J148" s="29">
        <v>0</v>
      </c>
      <c r="K148" s="29">
        <v>1000</v>
      </c>
      <c r="L148" s="29">
        <v>0</v>
      </c>
    </row>
    <row r="149" spans="1:12" s="1" customFormat="1" ht="75" x14ac:dyDescent="0.25">
      <c r="A149" s="23" t="s">
        <v>440</v>
      </c>
      <c r="B149" s="51" t="s">
        <v>442</v>
      </c>
      <c r="C149" s="28" t="s">
        <v>17</v>
      </c>
      <c r="D149" s="28" t="s">
        <v>18</v>
      </c>
      <c r="E149" s="28" t="s">
        <v>437</v>
      </c>
      <c r="F149" s="28" t="s">
        <v>15</v>
      </c>
      <c r="G149" s="23" t="s">
        <v>337</v>
      </c>
      <c r="H149" s="29">
        <f t="shared" ref="H149" si="78">I149+K149+L149</f>
        <v>100</v>
      </c>
      <c r="I149" s="29">
        <v>0</v>
      </c>
      <c r="J149" s="29">
        <v>0</v>
      </c>
      <c r="K149" s="29">
        <v>100</v>
      </c>
      <c r="L149" s="29">
        <v>0</v>
      </c>
    </row>
    <row r="150" spans="1:12" s="1" customFormat="1" ht="45" x14ac:dyDescent="0.25">
      <c r="A150" s="23" t="s">
        <v>289</v>
      </c>
      <c r="B150" s="51" t="s">
        <v>19</v>
      </c>
      <c r="C150" s="23" t="s">
        <v>20</v>
      </c>
      <c r="D150" s="23" t="s">
        <v>18</v>
      </c>
      <c r="E150" s="30" t="s">
        <v>150</v>
      </c>
      <c r="F150" s="28" t="s">
        <v>9</v>
      </c>
      <c r="G150" s="23" t="s">
        <v>337</v>
      </c>
      <c r="H150" s="29">
        <f t="shared" si="42"/>
        <v>1295</v>
      </c>
      <c r="I150" s="29">
        <f>I151+I152+I153</f>
        <v>235</v>
      </c>
      <c r="J150" s="29">
        <f t="shared" ref="J150:L150" si="79">J151+J152+J153</f>
        <v>0</v>
      </c>
      <c r="K150" s="29">
        <f t="shared" si="79"/>
        <v>1060</v>
      </c>
      <c r="L150" s="29">
        <f t="shared" si="79"/>
        <v>0</v>
      </c>
    </row>
    <row r="151" spans="1:12" s="1" customFormat="1" ht="45" x14ac:dyDescent="0.25">
      <c r="A151" s="23" t="s">
        <v>290</v>
      </c>
      <c r="B151" s="51" t="s">
        <v>291</v>
      </c>
      <c r="C151" s="28" t="s">
        <v>20</v>
      </c>
      <c r="D151" s="28" t="s">
        <v>18</v>
      </c>
      <c r="E151" s="28" t="s">
        <v>149</v>
      </c>
      <c r="F151" s="28" t="s">
        <v>14</v>
      </c>
      <c r="G151" s="23" t="s">
        <v>337</v>
      </c>
      <c r="H151" s="29">
        <f t="shared" si="42"/>
        <v>235</v>
      </c>
      <c r="I151" s="29">
        <v>235</v>
      </c>
      <c r="J151" s="29">
        <v>0</v>
      </c>
      <c r="K151" s="29">
        <v>0</v>
      </c>
      <c r="L151" s="29">
        <v>0</v>
      </c>
    </row>
    <row r="152" spans="1:12" ht="75" x14ac:dyDescent="0.25">
      <c r="A152" s="23" t="s">
        <v>443</v>
      </c>
      <c r="B152" s="51" t="s">
        <v>441</v>
      </c>
      <c r="C152" s="28" t="s">
        <v>20</v>
      </c>
      <c r="D152" s="28" t="s">
        <v>18</v>
      </c>
      <c r="E152" s="28" t="s">
        <v>445</v>
      </c>
      <c r="F152" s="28" t="s">
        <v>14</v>
      </c>
      <c r="G152" s="23" t="s">
        <v>337</v>
      </c>
      <c r="H152" s="29">
        <f t="shared" si="42"/>
        <v>160</v>
      </c>
      <c r="I152" s="29">
        <v>0</v>
      </c>
      <c r="J152" s="29">
        <v>0</v>
      </c>
      <c r="K152" s="29">
        <v>160</v>
      </c>
      <c r="L152" s="29">
        <v>0</v>
      </c>
    </row>
    <row r="153" spans="1:12" ht="75" x14ac:dyDescent="0.25">
      <c r="A153" s="23" t="s">
        <v>444</v>
      </c>
      <c r="B153" s="51" t="s">
        <v>441</v>
      </c>
      <c r="C153" s="28" t="s">
        <v>20</v>
      </c>
      <c r="D153" s="28" t="s">
        <v>30</v>
      </c>
      <c r="E153" s="28" t="s">
        <v>445</v>
      </c>
      <c r="F153" s="28" t="s">
        <v>14</v>
      </c>
      <c r="G153" s="23" t="s">
        <v>337</v>
      </c>
      <c r="H153" s="29">
        <f t="shared" ref="H153" si="80">I153+K153+L153</f>
        <v>900</v>
      </c>
      <c r="I153" s="29">
        <v>0</v>
      </c>
      <c r="J153" s="29">
        <v>0</v>
      </c>
      <c r="K153" s="29">
        <v>900</v>
      </c>
      <c r="L153" s="29">
        <v>0</v>
      </c>
    </row>
    <row r="154" spans="1:12" ht="45" x14ac:dyDescent="0.25">
      <c r="A154" s="23" t="s">
        <v>292</v>
      </c>
      <c r="B154" s="51" t="s">
        <v>166</v>
      </c>
      <c r="C154" s="28" t="s">
        <v>134</v>
      </c>
      <c r="D154" s="28" t="s">
        <v>134</v>
      </c>
      <c r="E154" s="28" t="s">
        <v>148</v>
      </c>
      <c r="F154" s="28" t="s">
        <v>9</v>
      </c>
      <c r="G154" s="23" t="s">
        <v>337</v>
      </c>
      <c r="H154" s="29">
        <f>I154+K154+L154</f>
        <v>256945.59999999998</v>
      </c>
      <c r="I154" s="29">
        <f>I155+I165</f>
        <v>250146.59999999998</v>
      </c>
      <c r="J154" s="29">
        <f t="shared" ref="J154:L154" si="81">J155+J165</f>
        <v>0</v>
      </c>
      <c r="K154" s="29">
        <f t="shared" si="81"/>
        <v>6799</v>
      </c>
      <c r="L154" s="29">
        <f t="shared" si="81"/>
        <v>0</v>
      </c>
    </row>
    <row r="155" spans="1:12" ht="45" x14ac:dyDescent="0.25">
      <c r="A155" s="23" t="s">
        <v>293</v>
      </c>
      <c r="B155" s="51" t="s">
        <v>21</v>
      </c>
      <c r="C155" s="28" t="s">
        <v>17</v>
      </c>
      <c r="D155" s="28" t="s">
        <v>18</v>
      </c>
      <c r="E155" s="28" t="s">
        <v>147</v>
      </c>
      <c r="F155" s="28" t="s">
        <v>9</v>
      </c>
      <c r="G155" s="23" t="s">
        <v>337</v>
      </c>
      <c r="H155" s="29">
        <f t="shared" si="42"/>
        <v>214896.3</v>
      </c>
      <c r="I155" s="29">
        <f>I156+I157+I158+I159+I160+I161+I162+I163+I164</f>
        <v>208097.3</v>
      </c>
      <c r="J155" s="29">
        <f t="shared" ref="J155:L155" si="82">J156+J157+J158+J159+J160+J161+J162+J163+J164</f>
        <v>0</v>
      </c>
      <c r="K155" s="29">
        <f t="shared" si="82"/>
        <v>6799</v>
      </c>
      <c r="L155" s="29">
        <f t="shared" si="82"/>
        <v>0</v>
      </c>
    </row>
    <row r="156" spans="1:12" s="7" customFormat="1" ht="45" x14ac:dyDescent="0.25">
      <c r="A156" s="23" t="s">
        <v>295</v>
      </c>
      <c r="B156" s="50" t="s">
        <v>294</v>
      </c>
      <c r="C156" s="28" t="s">
        <v>17</v>
      </c>
      <c r="D156" s="28" t="s">
        <v>18</v>
      </c>
      <c r="E156" s="28" t="s">
        <v>146</v>
      </c>
      <c r="F156" s="28" t="s">
        <v>14</v>
      </c>
      <c r="G156" s="23" t="s">
        <v>337</v>
      </c>
      <c r="H156" s="29">
        <f t="shared" si="42"/>
        <v>133092.79999999999</v>
      </c>
      <c r="I156" s="29">
        <f>133814.7-2502+4367.3-2587.2</f>
        <v>133092.79999999999</v>
      </c>
      <c r="J156" s="29">
        <v>0</v>
      </c>
      <c r="K156" s="29">
        <v>0</v>
      </c>
      <c r="L156" s="29">
        <v>0</v>
      </c>
    </row>
    <row r="157" spans="1:12" ht="45" x14ac:dyDescent="0.25">
      <c r="A157" s="23" t="s">
        <v>296</v>
      </c>
      <c r="B157" s="50" t="s">
        <v>297</v>
      </c>
      <c r="C157" s="28" t="s">
        <v>17</v>
      </c>
      <c r="D157" s="28" t="s">
        <v>18</v>
      </c>
      <c r="E157" s="28" t="s">
        <v>145</v>
      </c>
      <c r="F157" s="28" t="s">
        <v>15</v>
      </c>
      <c r="G157" s="23" t="s">
        <v>337</v>
      </c>
      <c r="H157" s="29">
        <f t="shared" si="42"/>
        <v>14138.6</v>
      </c>
      <c r="I157" s="29">
        <f>14138.6</f>
        <v>14138.6</v>
      </c>
      <c r="J157" s="29">
        <v>0</v>
      </c>
      <c r="K157" s="29">
        <v>0</v>
      </c>
      <c r="L157" s="29">
        <v>0</v>
      </c>
    </row>
    <row r="158" spans="1:12" ht="30" x14ac:dyDescent="0.25">
      <c r="A158" s="23" t="s">
        <v>298</v>
      </c>
      <c r="B158" s="50" t="s">
        <v>299</v>
      </c>
      <c r="C158" s="28" t="s">
        <v>17</v>
      </c>
      <c r="D158" s="28" t="s">
        <v>18</v>
      </c>
      <c r="E158" s="28" t="s">
        <v>144</v>
      </c>
      <c r="F158" s="28" t="s">
        <v>14</v>
      </c>
      <c r="G158" s="23" t="s">
        <v>337</v>
      </c>
      <c r="H158" s="29">
        <f t="shared" si="42"/>
        <v>28161.5</v>
      </c>
      <c r="I158" s="29">
        <f>27580.6+3873.9-3293</f>
        <v>28161.5</v>
      </c>
      <c r="J158" s="29">
        <v>0</v>
      </c>
      <c r="K158" s="29">
        <v>0</v>
      </c>
      <c r="L158" s="29">
        <v>0</v>
      </c>
    </row>
    <row r="159" spans="1:12" ht="60" x14ac:dyDescent="0.25">
      <c r="A159" s="23" t="s">
        <v>300</v>
      </c>
      <c r="B159" s="50" t="s">
        <v>301</v>
      </c>
      <c r="C159" s="28" t="s">
        <v>17</v>
      </c>
      <c r="D159" s="28" t="s">
        <v>18</v>
      </c>
      <c r="E159" s="28" t="s">
        <v>143</v>
      </c>
      <c r="F159" s="28" t="s">
        <v>14</v>
      </c>
      <c r="G159" s="23" t="s">
        <v>337</v>
      </c>
      <c r="H159" s="29">
        <f t="shared" si="42"/>
        <v>29009.1</v>
      </c>
      <c r="I159" s="29">
        <v>29009.1</v>
      </c>
      <c r="J159" s="29">
        <v>0</v>
      </c>
      <c r="K159" s="29">
        <v>0</v>
      </c>
      <c r="L159" s="29">
        <v>0</v>
      </c>
    </row>
    <row r="160" spans="1:12" ht="87" customHeight="1" x14ac:dyDescent="0.25">
      <c r="A160" s="23" t="s">
        <v>302</v>
      </c>
      <c r="B160" s="34" t="s">
        <v>479</v>
      </c>
      <c r="C160" s="28" t="s">
        <v>17</v>
      </c>
      <c r="D160" s="28" t="s">
        <v>18</v>
      </c>
      <c r="E160" s="28" t="s">
        <v>142</v>
      </c>
      <c r="F160" s="23" t="s">
        <v>9</v>
      </c>
      <c r="G160" s="23" t="s">
        <v>337</v>
      </c>
      <c r="H160" s="29">
        <f t="shared" si="42"/>
        <v>1193.3</v>
      </c>
      <c r="I160" s="29">
        <v>1193.3</v>
      </c>
      <c r="J160" s="29">
        <v>0</v>
      </c>
      <c r="K160" s="29">
        <v>0</v>
      </c>
      <c r="L160" s="29">
        <v>0</v>
      </c>
    </row>
    <row r="161" spans="1:12" ht="15" x14ac:dyDescent="0.25">
      <c r="A161" s="23" t="s">
        <v>405</v>
      </c>
      <c r="B161" s="55" t="s">
        <v>13</v>
      </c>
      <c r="C161" s="28" t="s">
        <v>17</v>
      </c>
      <c r="D161" s="28" t="s">
        <v>18</v>
      </c>
      <c r="E161" s="28" t="s">
        <v>403</v>
      </c>
      <c r="F161" s="28" t="s">
        <v>14</v>
      </c>
      <c r="G161" s="23" t="s">
        <v>337</v>
      </c>
      <c r="H161" s="29">
        <f t="shared" ref="H161:H162" si="83">I161+K161+L161</f>
        <v>6556.3</v>
      </c>
      <c r="I161" s="29">
        <v>0</v>
      </c>
      <c r="J161" s="29">
        <f>J162</f>
        <v>0</v>
      </c>
      <c r="K161" s="29">
        <v>6556.3</v>
      </c>
      <c r="L161" s="29">
        <f>L162</f>
        <v>0</v>
      </c>
    </row>
    <row r="162" spans="1:12" ht="15" x14ac:dyDescent="0.25">
      <c r="A162" s="23" t="s">
        <v>406</v>
      </c>
      <c r="B162" s="34" t="s">
        <v>367</v>
      </c>
      <c r="C162" s="28" t="s">
        <v>17</v>
      </c>
      <c r="D162" s="28" t="s">
        <v>18</v>
      </c>
      <c r="E162" s="28" t="s">
        <v>403</v>
      </c>
      <c r="F162" s="28" t="s">
        <v>15</v>
      </c>
      <c r="G162" s="23" t="s">
        <v>337</v>
      </c>
      <c r="H162" s="29">
        <f t="shared" si="83"/>
        <v>242.7</v>
      </c>
      <c r="I162" s="29">
        <v>0</v>
      </c>
      <c r="J162" s="29">
        <f>J163</f>
        <v>0</v>
      </c>
      <c r="K162" s="29">
        <v>242.7</v>
      </c>
      <c r="L162" s="29">
        <f>L163</f>
        <v>0</v>
      </c>
    </row>
    <row r="163" spans="1:12" ht="15" x14ac:dyDescent="0.25">
      <c r="A163" s="23" t="s">
        <v>407</v>
      </c>
      <c r="B163" s="34" t="s">
        <v>13</v>
      </c>
      <c r="C163" s="28" t="s">
        <v>17</v>
      </c>
      <c r="D163" s="28" t="s">
        <v>18</v>
      </c>
      <c r="E163" s="28" t="s">
        <v>404</v>
      </c>
      <c r="F163" s="28" t="s">
        <v>14</v>
      </c>
      <c r="G163" s="23" t="s">
        <v>337</v>
      </c>
      <c r="H163" s="29">
        <f>I163+K163+L163</f>
        <v>2412.6999999999998</v>
      </c>
      <c r="I163" s="29">
        <v>2412.6999999999998</v>
      </c>
      <c r="J163" s="29">
        <f>J164</f>
        <v>0</v>
      </c>
      <c r="K163" s="29">
        <f>K164</f>
        <v>0</v>
      </c>
      <c r="L163" s="29">
        <f>L164</f>
        <v>0</v>
      </c>
    </row>
    <row r="164" spans="1:12" ht="15" x14ac:dyDescent="0.25">
      <c r="A164" s="23" t="s">
        <v>408</v>
      </c>
      <c r="B164" s="34" t="s">
        <v>367</v>
      </c>
      <c r="C164" s="28" t="s">
        <v>17</v>
      </c>
      <c r="D164" s="28" t="s">
        <v>18</v>
      </c>
      <c r="E164" s="28" t="s">
        <v>404</v>
      </c>
      <c r="F164" s="28" t="s">
        <v>15</v>
      </c>
      <c r="G164" s="23" t="s">
        <v>337</v>
      </c>
      <c r="H164" s="29">
        <f>I164+K164+L164</f>
        <v>89.3</v>
      </c>
      <c r="I164" s="29">
        <v>89.3</v>
      </c>
      <c r="J164" s="29">
        <f>J167</f>
        <v>0</v>
      </c>
      <c r="K164" s="29">
        <f>K167</f>
        <v>0</v>
      </c>
      <c r="L164" s="29">
        <f>L167</f>
        <v>0</v>
      </c>
    </row>
    <row r="165" spans="1:12" ht="45" x14ac:dyDescent="0.25">
      <c r="A165" s="23" t="s">
        <v>303</v>
      </c>
      <c r="B165" s="51" t="s">
        <v>23</v>
      </c>
      <c r="C165" s="23" t="s">
        <v>20</v>
      </c>
      <c r="D165" s="23" t="s">
        <v>18</v>
      </c>
      <c r="E165" s="30" t="s">
        <v>141</v>
      </c>
      <c r="F165" s="28" t="s">
        <v>9</v>
      </c>
      <c r="G165" s="23" t="s">
        <v>337</v>
      </c>
      <c r="H165" s="29">
        <f t="shared" si="42"/>
        <v>42049.3</v>
      </c>
      <c r="I165" s="29">
        <f>I166</f>
        <v>42049.3</v>
      </c>
      <c r="J165" s="29">
        <f>J166</f>
        <v>0</v>
      </c>
      <c r="K165" s="29">
        <f t="shared" ref="K165:L165" si="84">K166</f>
        <v>0</v>
      </c>
      <c r="L165" s="29">
        <f t="shared" si="84"/>
        <v>0</v>
      </c>
    </row>
    <row r="166" spans="1:12" ht="45" x14ac:dyDescent="0.25">
      <c r="A166" s="23" t="s">
        <v>304</v>
      </c>
      <c r="B166" s="50" t="s">
        <v>305</v>
      </c>
      <c r="C166" s="28" t="s">
        <v>20</v>
      </c>
      <c r="D166" s="28" t="s">
        <v>18</v>
      </c>
      <c r="E166" s="28" t="s">
        <v>140</v>
      </c>
      <c r="F166" s="28" t="s">
        <v>14</v>
      </c>
      <c r="G166" s="23" t="s">
        <v>337</v>
      </c>
      <c r="H166" s="29">
        <f t="shared" si="42"/>
        <v>42049.3</v>
      </c>
      <c r="I166" s="29">
        <v>42049.3</v>
      </c>
      <c r="J166" s="29">
        <v>0</v>
      </c>
      <c r="K166" s="29">
        <v>0</v>
      </c>
      <c r="L166" s="29">
        <v>0</v>
      </c>
    </row>
    <row r="167" spans="1:12" ht="31.5" x14ac:dyDescent="0.25">
      <c r="A167" s="23" t="s">
        <v>306</v>
      </c>
      <c r="B167" s="46" t="s">
        <v>410</v>
      </c>
      <c r="C167" s="23" t="s">
        <v>17</v>
      </c>
      <c r="D167" s="23" t="s">
        <v>18</v>
      </c>
      <c r="E167" s="30" t="s">
        <v>411</v>
      </c>
      <c r="F167" s="28" t="s">
        <v>9</v>
      </c>
      <c r="G167" s="23" t="s">
        <v>337</v>
      </c>
      <c r="H167" s="29">
        <f t="shared" si="42"/>
        <v>3228.9</v>
      </c>
      <c r="I167" s="29">
        <f>I168</f>
        <v>3228.9</v>
      </c>
      <c r="J167" s="29">
        <f>J168</f>
        <v>0</v>
      </c>
      <c r="K167" s="29">
        <f t="shared" ref="K167:L167" si="85">K168</f>
        <v>0</v>
      </c>
      <c r="L167" s="29">
        <f t="shared" si="85"/>
        <v>0</v>
      </c>
    </row>
    <row r="168" spans="1:12" ht="47.25" x14ac:dyDescent="0.25">
      <c r="A168" s="23" t="s">
        <v>307</v>
      </c>
      <c r="B168" s="46" t="s">
        <v>412</v>
      </c>
      <c r="C168" s="28" t="s">
        <v>17</v>
      </c>
      <c r="D168" s="28" t="s">
        <v>18</v>
      </c>
      <c r="E168" s="28" t="s">
        <v>413</v>
      </c>
      <c r="F168" s="28" t="s">
        <v>15</v>
      </c>
      <c r="G168" s="23" t="s">
        <v>337</v>
      </c>
      <c r="H168" s="29">
        <f t="shared" si="42"/>
        <v>3228.9</v>
      </c>
      <c r="I168" s="29">
        <v>3228.9</v>
      </c>
      <c r="J168" s="29">
        <v>0</v>
      </c>
      <c r="K168" s="29">
        <v>0</v>
      </c>
      <c r="L168" s="29">
        <v>0</v>
      </c>
    </row>
    <row r="169" spans="1:12" ht="63" x14ac:dyDescent="0.25">
      <c r="A169" s="23" t="s">
        <v>447</v>
      </c>
      <c r="B169" s="46" t="s">
        <v>446</v>
      </c>
      <c r="C169" s="23" t="s">
        <v>17</v>
      </c>
      <c r="D169" s="23" t="s">
        <v>18</v>
      </c>
      <c r="E169" s="30" t="s">
        <v>451</v>
      </c>
      <c r="F169" s="28" t="s">
        <v>9</v>
      </c>
      <c r="G169" s="23" t="s">
        <v>337</v>
      </c>
      <c r="H169" s="29">
        <f t="shared" ref="H169:H171" si="86">I169+K169+L169</f>
        <v>8156</v>
      </c>
      <c r="I169" s="29">
        <f>I170+I171</f>
        <v>2194</v>
      </c>
      <c r="J169" s="29">
        <f t="shared" ref="J169:L169" si="87">J170+J171</f>
        <v>0</v>
      </c>
      <c r="K169" s="29">
        <f t="shared" si="87"/>
        <v>5962</v>
      </c>
      <c r="L169" s="29">
        <f t="shared" si="87"/>
        <v>0</v>
      </c>
    </row>
    <row r="170" spans="1:12" ht="63" x14ac:dyDescent="0.25">
      <c r="A170" s="23" t="s">
        <v>448</v>
      </c>
      <c r="B170" s="46" t="s">
        <v>478</v>
      </c>
      <c r="C170" s="28" t="s">
        <v>17</v>
      </c>
      <c r="D170" s="28" t="s">
        <v>18</v>
      </c>
      <c r="E170" s="28" t="s">
        <v>450</v>
      </c>
      <c r="F170" s="28" t="s">
        <v>14</v>
      </c>
      <c r="G170" s="23" t="s">
        <v>337</v>
      </c>
      <c r="H170" s="29">
        <f t="shared" ref="H170" si="88">I170+K170+L170</f>
        <v>2194</v>
      </c>
      <c r="I170" s="29">
        <v>2194</v>
      </c>
      <c r="J170" s="29">
        <v>0</v>
      </c>
      <c r="K170" s="29">
        <v>0</v>
      </c>
      <c r="L170" s="29">
        <v>0</v>
      </c>
    </row>
    <row r="171" spans="1:12" ht="63" x14ac:dyDescent="0.25">
      <c r="A171" s="23" t="s">
        <v>449</v>
      </c>
      <c r="B171" s="46" t="s">
        <v>452</v>
      </c>
      <c r="C171" s="28" t="s">
        <v>17</v>
      </c>
      <c r="D171" s="28" t="s">
        <v>18</v>
      </c>
      <c r="E171" s="28" t="s">
        <v>453</v>
      </c>
      <c r="F171" s="28" t="s">
        <v>14</v>
      </c>
      <c r="G171" s="23" t="s">
        <v>337</v>
      </c>
      <c r="H171" s="29">
        <f t="shared" si="86"/>
        <v>5962</v>
      </c>
      <c r="I171" s="29">
        <v>0</v>
      </c>
      <c r="J171" s="29">
        <v>0</v>
      </c>
      <c r="K171" s="29">
        <v>5962</v>
      </c>
      <c r="L171" s="29">
        <v>0</v>
      </c>
    </row>
    <row r="172" spans="1:12" ht="42.75" x14ac:dyDescent="0.2">
      <c r="A172" s="22" t="s">
        <v>50</v>
      </c>
      <c r="B172" s="52" t="s">
        <v>69</v>
      </c>
      <c r="C172" s="26" t="s">
        <v>134</v>
      </c>
      <c r="D172" s="26" t="s">
        <v>134</v>
      </c>
      <c r="E172" s="26" t="s">
        <v>25</v>
      </c>
      <c r="F172" s="26" t="s">
        <v>9</v>
      </c>
      <c r="G172" s="22" t="s">
        <v>337</v>
      </c>
      <c r="H172" s="27">
        <f t="shared" si="42"/>
        <v>16867.099999999999</v>
      </c>
      <c r="I172" s="33">
        <f>I173</f>
        <v>5039.7999999999993</v>
      </c>
      <c r="J172" s="33">
        <f>J173</f>
        <v>0</v>
      </c>
      <c r="K172" s="33">
        <f t="shared" ref="K172:L172" si="89">K173</f>
        <v>11827.3</v>
      </c>
      <c r="L172" s="33">
        <f t="shared" si="89"/>
        <v>0</v>
      </c>
    </row>
    <row r="173" spans="1:12" ht="30" x14ac:dyDescent="0.25">
      <c r="A173" s="23" t="s">
        <v>308</v>
      </c>
      <c r="B173" s="34" t="s">
        <v>51</v>
      </c>
      <c r="C173" s="28" t="s">
        <v>50</v>
      </c>
      <c r="D173" s="28" t="s">
        <v>35</v>
      </c>
      <c r="E173" s="28" t="s">
        <v>129</v>
      </c>
      <c r="F173" s="28" t="s">
        <v>9</v>
      </c>
      <c r="G173" s="23" t="s">
        <v>337</v>
      </c>
      <c r="H173" s="29">
        <f t="shared" si="42"/>
        <v>16867.099999999999</v>
      </c>
      <c r="I173" s="31">
        <f>I174+I175</f>
        <v>5039.7999999999993</v>
      </c>
      <c r="J173" s="31">
        <f t="shared" ref="J173:L173" si="90">J174+J175</f>
        <v>0</v>
      </c>
      <c r="K173" s="31">
        <f t="shared" si="90"/>
        <v>11827.3</v>
      </c>
      <c r="L173" s="31">
        <f t="shared" si="90"/>
        <v>0</v>
      </c>
    </row>
    <row r="174" spans="1:12" ht="90" x14ac:dyDescent="0.25">
      <c r="A174" s="23" t="s">
        <v>309</v>
      </c>
      <c r="B174" s="34" t="s">
        <v>310</v>
      </c>
      <c r="C174" s="28" t="s">
        <v>50</v>
      </c>
      <c r="D174" s="28" t="s">
        <v>35</v>
      </c>
      <c r="E174" s="28" t="s">
        <v>454</v>
      </c>
      <c r="F174" s="28" t="s">
        <v>52</v>
      </c>
      <c r="G174" s="23" t="s">
        <v>337</v>
      </c>
      <c r="H174" s="29">
        <f t="shared" ref="H174" si="91">I174+K174+L174</f>
        <v>5039.7999999999993</v>
      </c>
      <c r="I174" s="31">
        <f>7400.2-2360.4</f>
        <v>5039.7999999999993</v>
      </c>
      <c r="J174" s="31">
        <v>0</v>
      </c>
      <c r="K174" s="31">
        <v>0</v>
      </c>
      <c r="L174" s="31">
        <v>0</v>
      </c>
    </row>
    <row r="175" spans="1:12" ht="85.15" customHeight="1" x14ac:dyDescent="0.25">
      <c r="A175" s="23" t="s">
        <v>456</v>
      </c>
      <c r="B175" s="34" t="s">
        <v>455</v>
      </c>
      <c r="C175" s="28" t="s">
        <v>50</v>
      </c>
      <c r="D175" s="28" t="s">
        <v>35</v>
      </c>
      <c r="E175" s="28" t="s">
        <v>457</v>
      </c>
      <c r="F175" s="28" t="s">
        <v>52</v>
      </c>
      <c r="G175" s="23" t="s">
        <v>337</v>
      </c>
      <c r="H175" s="29">
        <f t="shared" si="42"/>
        <v>11827.3</v>
      </c>
      <c r="I175" s="31">
        <v>0</v>
      </c>
      <c r="J175" s="31">
        <v>0</v>
      </c>
      <c r="K175" s="31">
        <v>11827.3</v>
      </c>
      <c r="L175" s="31">
        <v>0</v>
      </c>
    </row>
    <row r="176" spans="1:12" ht="57" x14ac:dyDescent="0.2">
      <c r="A176" s="22" t="s">
        <v>20</v>
      </c>
      <c r="B176" s="52" t="s">
        <v>70</v>
      </c>
      <c r="C176" s="26" t="s">
        <v>134</v>
      </c>
      <c r="D176" s="26" t="s">
        <v>134</v>
      </c>
      <c r="E176" s="26" t="s">
        <v>311</v>
      </c>
      <c r="F176" s="26" t="s">
        <v>9</v>
      </c>
      <c r="G176" s="22" t="s">
        <v>337</v>
      </c>
      <c r="H176" s="27">
        <f t="shared" si="42"/>
        <v>93.3</v>
      </c>
      <c r="I176" s="27">
        <f>I177</f>
        <v>93.3</v>
      </c>
      <c r="J176" s="27">
        <f>J177</f>
        <v>0</v>
      </c>
      <c r="K176" s="27">
        <f t="shared" ref="K176:L177" si="92">K177</f>
        <v>0</v>
      </c>
      <c r="L176" s="27">
        <f t="shared" si="92"/>
        <v>0</v>
      </c>
    </row>
    <row r="177" spans="1:12" ht="45" x14ac:dyDescent="0.25">
      <c r="A177" s="23" t="s">
        <v>312</v>
      </c>
      <c r="B177" s="34" t="s">
        <v>53</v>
      </c>
      <c r="C177" s="28" t="s">
        <v>50</v>
      </c>
      <c r="D177" s="28" t="s">
        <v>35</v>
      </c>
      <c r="E177" s="28" t="s">
        <v>39</v>
      </c>
      <c r="F177" s="28" t="s">
        <v>9</v>
      </c>
      <c r="G177" s="23" t="s">
        <v>337</v>
      </c>
      <c r="H177" s="29">
        <f t="shared" si="42"/>
        <v>93.3</v>
      </c>
      <c r="I177" s="29">
        <f>I178</f>
        <v>93.3</v>
      </c>
      <c r="J177" s="29">
        <f>J178</f>
        <v>0</v>
      </c>
      <c r="K177" s="29">
        <f t="shared" si="92"/>
        <v>0</v>
      </c>
      <c r="L177" s="29">
        <f t="shared" si="92"/>
        <v>0</v>
      </c>
    </row>
    <row r="178" spans="1:12" ht="90" customHeight="1" x14ac:dyDescent="0.25">
      <c r="A178" s="23" t="s">
        <v>313</v>
      </c>
      <c r="B178" s="34" t="s">
        <v>314</v>
      </c>
      <c r="C178" s="28" t="s">
        <v>50</v>
      </c>
      <c r="D178" s="28" t="s">
        <v>35</v>
      </c>
      <c r="E178" s="28" t="s">
        <v>139</v>
      </c>
      <c r="F178" s="28" t="s">
        <v>52</v>
      </c>
      <c r="G178" s="23" t="s">
        <v>337</v>
      </c>
      <c r="H178" s="29">
        <f t="shared" si="42"/>
        <v>93.3</v>
      </c>
      <c r="I178" s="29">
        <v>93.3</v>
      </c>
      <c r="J178" s="29">
        <v>0</v>
      </c>
      <c r="K178" s="29">
        <v>0</v>
      </c>
      <c r="L178" s="29">
        <v>0</v>
      </c>
    </row>
    <row r="179" spans="1:12" ht="57" x14ac:dyDescent="0.2">
      <c r="A179" s="22" t="s">
        <v>38</v>
      </c>
      <c r="B179" s="53" t="s">
        <v>73</v>
      </c>
      <c r="C179" s="26" t="s">
        <v>134</v>
      </c>
      <c r="D179" s="22" t="s">
        <v>134</v>
      </c>
      <c r="E179" s="26" t="s">
        <v>130</v>
      </c>
      <c r="F179" s="26" t="s">
        <v>9</v>
      </c>
      <c r="G179" s="22" t="s">
        <v>337</v>
      </c>
      <c r="H179" s="27">
        <f t="shared" si="42"/>
        <v>3620</v>
      </c>
      <c r="I179" s="33">
        <f>I180+I182</f>
        <v>3620</v>
      </c>
      <c r="J179" s="33">
        <f>J180+J182</f>
        <v>0</v>
      </c>
      <c r="K179" s="33">
        <f t="shared" ref="K179:L179" si="93">K180+K182</f>
        <v>0</v>
      </c>
      <c r="L179" s="33">
        <f t="shared" si="93"/>
        <v>0</v>
      </c>
    </row>
    <row r="180" spans="1:12" ht="75" x14ac:dyDescent="0.25">
      <c r="A180" s="23" t="s">
        <v>315</v>
      </c>
      <c r="B180" s="51" t="s">
        <v>61</v>
      </c>
      <c r="C180" s="28" t="s">
        <v>38</v>
      </c>
      <c r="D180" s="23" t="s">
        <v>37</v>
      </c>
      <c r="E180" s="28" t="s">
        <v>131</v>
      </c>
      <c r="F180" s="28" t="s">
        <v>9</v>
      </c>
      <c r="G180" s="23" t="s">
        <v>337</v>
      </c>
      <c r="H180" s="29">
        <f t="shared" si="42"/>
        <v>3216.7</v>
      </c>
      <c r="I180" s="31">
        <f>I181</f>
        <v>3216.7</v>
      </c>
      <c r="J180" s="31">
        <f>J181</f>
        <v>0</v>
      </c>
      <c r="K180" s="31">
        <f t="shared" ref="K180:L180" si="94">K181</f>
        <v>0</v>
      </c>
      <c r="L180" s="31">
        <f t="shared" si="94"/>
        <v>0</v>
      </c>
    </row>
    <row r="181" spans="1:12" ht="105" x14ac:dyDescent="0.25">
      <c r="A181" s="23" t="s">
        <v>316</v>
      </c>
      <c r="B181" s="51" t="s">
        <v>317</v>
      </c>
      <c r="C181" s="28" t="s">
        <v>38</v>
      </c>
      <c r="D181" s="23" t="s">
        <v>37</v>
      </c>
      <c r="E181" s="28" t="s">
        <v>136</v>
      </c>
      <c r="F181" s="28" t="s">
        <v>11</v>
      </c>
      <c r="G181" s="23" t="s">
        <v>337</v>
      </c>
      <c r="H181" s="29">
        <f t="shared" si="42"/>
        <v>3216.7</v>
      </c>
      <c r="I181" s="29">
        <f>1070+2146.7</f>
        <v>3216.7</v>
      </c>
      <c r="J181" s="29">
        <v>0</v>
      </c>
      <c r="K181" s="29">
        <v>0</v>
      </c>
      <c r="L181" s="29">
        <v>0</v>
      </c>
    </row>
    <row r="182" spans="1:12" ht="75" x14ac:dyDescent="0.25">
      <c r="A182" s="23" t="s">
        <v>318</v>
      </c>
      <c r="B182" s="51" t="s">
        <v>62</v>
      </c>
      <c r="C182" s="28" t="s">
        <v>38</v>
      </c>
      <c r="D182" s="23" t="s">
        <v>37</v>
      </c>
      <c r="E182" s="28" t="s">
        <v>137</v>
      </c>
      <c r="F182" s="28" t="s">
        <v>9</v>
      </c>
      <c r="G182" s="23" t="s">
        <v>337</v>
      </c>
      <c r="H182" s="29">
        <f t="shared" ref="H182:H185" si="95">I182+K182+L182</f>
        <v>403.30000000000018</v>
      </c>
      <c r="I182" s="31">
        <f>I183</f>
        <v>403.30000000000018</v>
      </c>
      <c r="J182" s="31">
        <f>J183</f>
        <v>0</v>
      </c>
      <c r="K182" s="31">
        <f t="shared" ref="K182:L182" si="96">K183</f>
        <v>0</v>
      </c>
      <c r="L182" s="31">
        <f t="shared" si="96"/>
        <v>0</v>
      </c>
    </row>
    <row r="183" spans="1:12" ht="105" x14ac:dyDescent="0.25">
      <c r="A183" s="23" t="s">
        <v>316</v>
      </c>
      <c r="B183" s="51" t="s">
        <v>319</v>
      </c>
      <c r="C183" s="28" t="s">
        <v>38</v>
      </c>
      <c r="D183" s="23" t="s">
        <v>37</v>
      </c>
      <c r="E183" s="28" t="s">
        <v>138</v>
      </c>
      <c r="F183" s="28" t="s">
        <v>11</v>
      </c>
      <c r="G183" s="23" t="s">
        <v>337</v>
      </c>
      <c r="H183" s="29">
        <f t="shared" si="95"/>
        <v>403.30000000000018</v>
      </c>
      <c r="I183" s="29">
        <f>2550-2146.7</f>
        <v>403.30000000000018</v>
      </c>
      <c r="J183" s="29">
        <v>0</v>
      </c>
      <c r="K183" s="29">
        <v>0</v>
      </c>
      <c r="L183" s="29">
        <v>0</v>
      </c>
    </row>
    <row r="184" spans="1:12" ht="42.75" x14ac:dyDescent="0.2">
      <c r="A184" s="22" t="s">
        <v>44</v>
      </c>
      <c r="B184" s="53" t="s">
        <v>72</v>
      </c>
      <c r="C184" s="26" t="s">
        <v>59</v>
      </c>
      <c r="D184" s="22" t="s">
        <v>18</v>
      </c>
      <c r="E184" s="26" t="s">
        <v>133</v>
      </c>
      <c r="F184" s="26" t="s">
        <v>9</v>
      </c>
      <c r="G184" s="22" t="s">
        <v>337</v>
      </c>
      <c r="H184" s="27">
        <f t="shared" si="95"/>
        <v>13464.200000000003</v>
      </c>
      <c r="I184" s="33">
        <f t="shared" ref="I184:L184" si="97">I185</f>
        <v>13464.200000000003</v>
      </c>
      <c r="J184" s="33">
        <f t="shared" si="97"/>
        <v>0</v>
      </c>
      <c r="K184" s="33">
        <f t="shared" si="97"/>
        <v>0</v>
      </c>
      <c r="L184" s="33">
        <f t="shared" si="97"/>
        <v>0</v>
      </c>
    </row>
    <row r="185" spans="1:12" ht="45" x14ac:dyDescent="0.25">
      <c r="A185" s="23" t="s">
        <v>320</v>
      </c>
      <c r="B185" s="51" t="s">
        <v>321</v>
      </c>
      <c r="C185" s="28" t="s">
        <v>44</v>
      </c>
      <c r="D185" s="28" t="s">
        <v>18</v>
      </c>
      <c r="E185" s="28" t="s">
        <v>135</v>
      </c>
      <c r="F185" s="28" t="s">
        <v>60</v>
      </c>
      <c r="G185" s="23" t="s">
        <v>337</v>
      </c>
      <c r="H185" s="29">
        <f t="shared" si="95"/>
        <v>13464.200000000003</v>
      </c>
      <c r="I185" s="31">
        <f>14614+383.2+1523.4-3957.9+901.5</f>
        <v>13464.200000000003</v>
      </c>
      <c r="J185" s="31">
        <v>0</v>
      </c>
      <c r="K185" s="31">
        <v>0</v>
      </c>
      <c r="L185" s="31">
        <v>0</v>
      </c>
    </row>
    <row r="186" spans="1:12" ht="15" x14ac:dyDescent="0.25">
      <c r="A186" s="23"/>
      <c r="B186" s="53" t="s">
        <v>63</v>
      </c>
      <c r="C186" s="26"/>
      <c r="D186" s="36"/>
      <c r="E186" s="36"/>
      <c r="F186" s="36"/>
      <c r="G186" s="33"/>
      <c r="H186" s="27">
        <f>I186+K186+L186</f>
        <v>1260908.8</v>
      </c>
      <c r="I186" s="33">
        <f>I21+I39+I45+I55+I66+I69+I91+I105+I141+I172+I176+I179+I184</f>
        <v>883051.40000000014</v>
      </c>
      <c r="J186" s="33">
        <f>J21+J39+J45+J55+J66+J69+J91+J105+J141+J172+J176+J179+J184</f>
        <v>0</v>
      </c>
      <c r="K186" s="33">
        <f>K21+K39+K45+K55+K66+K69+K91+K105+K141+K172+K176+K179+K184</f>
        <v>377857.39999999997</v>
      </c>
      <c r="L186" s="33">
        <f>L21+L39+L45+L55+L66+L69+L91+L105+L141+L172+L176+L179+L184</f>
        <v>0</v>
      </c>
    </row>
    <row r="187" spans="1:12" ht="15.75" x14ac:dyDescent="0.25">
      <c r="B187" s="15"/>
      <c r="C187" s="15"/>
      <c r="D187" s="15"/>
      <c r="E187" s="15"/>
      <c r="F187" s="15"/>
      <c r="G187" s="16"/>
      <c r="H187" s="16"/>
      <c r="J187" s="16"/>
      <c r="K187" s="15"/>
      <c r="L187" s="15"/>
    </row>
    <row r="188" spans="1:12" ht="15.75" x14ac:dyDescent="0.25">
      <c r="B188" s="15"/>
      <c r="C188" s="15"/>
      <c r="D188" s="15"/>
      <c r="E188" s="15"/>
      <c r="F188" s="15"/>
      <c r="G188" s="18"/>
      <c r="H188" s="16"/>
      <c r="I188" s="16"/>
      <c r="J188" s="18"/>
      <c r="K188" s="16"/>
      <c r="L188" s="15"/>
    </row>
    <row r="189" spans="1:12" ht="15.75" x14ac:dyDescent="0.25">
      <c r="B189" s="15"/>
      <c r="C189" s="15"/>
      <c r="D189" s="15"/>
      <c r="E189" s="15"/>
      <c r="F189" s="15"/>
      <c r="G189" s="19"/>
      <c r="H189" s="16"/>
      <c r="I189" s="16"/>
      <c r="J189" s="15"/>
      <c r="K189" s="15"/>
      <c r="L189" s="15"/>
    </row>
    <row r="190" spans="1:12" ht="15.75" x14ac:dyDescent="0.25">
      <c r="B190" s="15"/>
      <c r="C190" s="15"/>
      <c r="D190" s="15"/>
      <c r="E190" s="15"/>
      <c r="F190" s="15"/>
      <c r="G190" s="19"/>
      <c r="H190" s="16"/>
      <c r="I190" s="16"/>
      <c r="J190" s="15"/>
      <c r="K190" s="16"/>
      <c r="L190" s="15"/>
    </row>
    <row r="191" spans="1:12" ht="15.75" x14ac:dyDescent="0.25">
      <c r="B191" s="15"/>
      <c r="C191" s="15"/>
      <c r="D191" s="15"/>
      <c r="E191" s="15"/>
      <c r="F191" s="15"/>
      <c r="G191" s="15"/>
      <c r="H191" s="16"/>
      <c r="I191" s="16"/>
      <c r="J191" s="15"/>
      <c r="K191" s="15"/>
      <c r="L191" s="15"/>
    </row>
    <row r="192" spans="1:12" ht="15.75" x14ac:dyDescent="0.25">
      <c r="B192" s="15"/>
      <c r="C192" s="15"/>
      <c r="D192" s="15"/>
      <c r="E192" s="15"/>
      <c r="F192" s="15"/>
      <c r="G192" s="16"/>
      <c r="H192" s="15"/>
      <c r="I192" s="15"/>
      <c r="J192" s="15"/>
      <c r="K192" s="15"/>
      <c r="L192" s="15"/>
    </row>
    <row r="193" spans="2:12" ht="15.75" x14ac:dyDescent="0.25"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</row>
    <row r="194" spans="2:12" ht="15.75" x14ac:dyDescent="0.25"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</row>
    <row r="195" spans="2:12" ht="15.75" x14ac:dyDescent="0.25"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</row>
    <row r="196" spans="2:12" ht="15.75" x14ac:dyDescent="0.25"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</row>
    <row r="197" spans="2:12" ht="15.75" x14ac:dyDescent="0.25"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</row>
    <row r="198" spans="2:12" ht="15.75" x14ac:dyDescent="0.25"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2:12" ht="15.75" x14ac:dyDescent="0.25"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</row>
    <row r="200" spans="2:12" ht="15.75" x14ac:dyDescent="0.25"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</row>
    <row r="201" spans="2:12" ht="15.75" x14ac:dyDescent="0.25"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2:12" ht="15.75" x14ac:dyDescent="0.25"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</row>
    <row r="203" spans="2:12" ht="15.75" x14ac:dyDescent="0.25"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</row>
    <row r="204" spans="2:12" ht="15.75" x14ac:dyDescent="0.25"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</row>
    <row r="205" spans="2:12" ht="15.75" x14ac:dyDescent="0.25"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</row>
    <row r="206" spans="2:12" ht="15.75" x14ac:dyDescent="0.25"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</row>
    <row r="207" spans="2:12" ht="15.75" x14ac:dyDescent="0.25"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</row>
    <row r="208" spans="2:12" ht="15.75" x14ac:dyDescent="0.25"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</row>
    <row r="209" spans="2:12" ht="15.75" x14ac:dyDescent="0.25"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</row>
    <row r="210" spans="2:12" ht="15.75" x14ac:dyDescent="0.25"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</row>
    <row r="211" spans="2:12" ht="15.75" x14ac:dyDescent="0.25"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</row>
    <row r="212" spans="2:12" ht="15.75" x14ac:dyDescent="0.25"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</row>
    <row r="213" spans="2:12" ht="15.75" x14ac:dyDescent="0.25"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</row>
    <row r="214" spans="2:12" ht="15.75" x14ac:dyDescent="0.25"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</row>
    <row r="215" spans="2:12" ht="15.75" x14ac:dyDescent="0.25"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</row>
    <row r="216" spans="2:12" ht="15.75" x14ac:dyDescent="0.25"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2:12" ht="15.75" x14ac:dyDescent="0.25"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</row>
    <row r="218" spans="2:12" ht="15.75" x14ac:dyDescent="0.25"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</row>
    <row r="219" spans="2:12" ht="15.75" x14ac:dyDescent="0.25"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</row>
    <row r="220" spans="2:12" ht="15.75" x14ac:dyDescent="0.25"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</row>
    <row r="221" spans="2:12" ht="15.75" x14ac:dyDescent="0.25"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</row>
    <row r="222" spans="2:12" ht="15.75" x14ac:dyDescent="0.25"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</row>
    <row r="223" spans="2:12" ht="15.75" x14ac:dyDescent="0.25"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</row>
    <row r="224" spans="2:12" ht="15.75" x14ac:dyDescent="0.25"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</row>
    <row r="225" spans="2:12" ht="15.75" x14ac:dyDescent="0.25"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</row>
    <row r="226" spans="2:12" ht="15.75" x14ac:dyDescent="0.25"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</row>
    <row r="227" spans="2:12" ht="15.75" x14ac:dyDescent="0.25"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</row>
    <row r="228" spans="2:12" ht="15.75" x14ac:dyDescent="0.25"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</row>
    <row r="229" spans="2:12" ht="15.75" x14ac:dyDescent="0.25"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</row>
    <row r="230" spans="2:12" ht="15.75" x14ac:dyDescent="0.25"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</row>
    <row r="231" spans="2:12" ht="15.75" x14ac:dyDescent="0.25"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</row>
    <row r="232" spans="2:12" ht="15.75" x14ac:dyDescent="0.25"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</row>
    <row r="233" spans="2:12" ht="15.75" x14ac:dyDescent="0.25"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</row>
    <row r="234" spans="2:12" ht="15.75" x14ac:dyDescent="0.25"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2:12" ht="15.75" x14ac:dyDescent="0.25"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</row>
    <row r="236" spans="2:12" ht="15.75" x14ac:dyDescent="0.25"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</row>
    <row r="237" spans="2:12" ht="15.75" x14ac:dyDescent="0.25"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</row>
    <row r="238" spans="2:12" ht="15.75" x14ac:dyDescent="0.25"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</row>
    <row r="239" spans="2:12" ht="15.75" x14ac:dyDescent="0.25"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</row>
    <row r="240" spans="2:12" ht="15.75" x14ac:dyDescent="0.25"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2:12" ht="15.75" x14ac:dyDescent="0.25"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</row>
    <row r="242" spans="2:12" ht="15.75" x14ac:dyDescent="0.25"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</row>
    <row r="243" spans="2:12" ht="15.75" x14ac:dyDescent="0.25"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2:12" ht="15.75" x14ac:dyDescent="0.25"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</row>
    <row r="245" spans="2:12" ht="15.75" x14ac:dyDescent="0.25"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</row>
    <row r="246" spans="2:12" ht="15.75" x14ac:dyDescent="0.25"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</row>
    <row r="247" spans="2:12" ht="15.75" x14ac:dyDescent="0.25"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</row>
    <row r="248" spans="2:12" ht="15.75" x14ac:dyDescent="0.25"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</row>
    <row r="249" spans="2:12" ht="15.75" x14ac:dyDescent="0.25"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</row>
    <row r="250" spans="2:12" ht="15.75" x14ac:dyDescent="0.25"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</row>
    <row r="251" spans="2:12" ht="15.75" x14ac:dyDescent="0.25"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</row>
    <row r="252" spans="2:12" ht="15.75" x14ac:dyDescent="0.25"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</row>
    <row r="253" spans="2:12" ht="15.75" x14ac:dyDescent="0.25"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</row>
    <row r="254" spans="2:12" ht="15.75" x14ac:dyDescent="0.25"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</row>
    <row r="255" spans="2:12" x14ac:dyDescent="0.2">
      <c r="B255" s="2"/>
      <c r="C255" s="2"/>
      <c r="D255" s="2"/>
      <c r="E255" s="2"/>
      <c r="F255" s="2"/>
      <c r="G255" s="2"/>
    </row>
    <row r="256" spans="2:12" x14ac:dyDescent="0.2">
      <c r="B256" s="2"/>
      <c r="C256" s="2"/>
      <c r="D256" s="2"/>
      <c r="E256" s="2"/>
      <c r="F256" s="2"/>
      <c r="G256" s="2"/>
    </row>
    <row r="257" spans="2:7" x14ac:dyDescent="0.2">
      <c r="B257" s="2"/>
      <c r="C257" s="2"/>
      <c r="D257" s="2"/>
      <c r="E257" s="2"/>
      <c r="F257" s="2"/>
      <c r="G257" s="2"/>
    </row>
    <row r="258" spans="2:7" x14ac:dyDescent="0.2">
      <c r="B258" s="2"/>
      <c r="C258" s="2"/>
      <c r="D258" s="2"/>
      <c r="E258" s="2"/>
      <c r="F258" s="2"/>
      <c r="G258" s="2"/>
    </row>
    <row r="259" spans="2:7" x14ac:dyDescent="0.2">
      <c r="B259" s="2"/>
      <c r="C259" s="2"/>
      <c r="D259" s="2"/>
      <c r="E259" s="2"/>
      <c r="F259" s="2"/>
      <c r="G259" s="2"/>
    </row>
    <row r="260" spans="2:7" x14ac:dyDescent="0.2">
      <c r="B260" s="2"/>
      <c r="C260" s="2"/>
      <c r="D260" s="2"/>
      <c r="E260" s="2"/>
      <c r="F260" s="2"/>
      <c r="G260" s="2"/>
    </row>
    <row r="261" spans="2:7" x14ac:dyDescent="0.2">
      <c r="B261" s="2"/>
      <c r="C261" s="2"/>
      <c r="D261" s="2"/>
      <c r="E261" s="2"/>
      <c r="F261" s="2"/>
      <c r="G261" s="2"/>
    </row>
    <row r="262" spans="2:7" x14ac:dyDescent="0.2">
      <c r="B262" s="2"/>
      <c r="C262" s="2"/>
      <c r="D262" s="2"/>
      <c r="E262" s="2"/>
      <c r="F262" s="2"/>
      <c r="G262" s="2"/>
    </row>
    <row r="263" spans="2:7" x14ac:dyDescent="0.2">
      <c r="B263" s="2"/>
      <c r="C263" s="2"/>
      <c r="D263" s="2"/>
      <c r="E263" s="2"/>
      <c r="F263" s="2"/>
      <c r="G263" s="2"/>
    </row>
    <row r="264" spans="2:7" x14ac:dyDescent="0.2">
      <c r="B264" s="2"/>
      <c r="C264" s="2"/>
      <c r="D264" s="2"/>
      <c r="E264" s="2"/>
      <c r="F264" s="2"/>
      <c r="G264" s="2"/>
    </row>
    <row r="265" spans="2:7" x14ac:dyDescent="0.2">
      <c r="B265" s="2"/>
      <c r="C265" s="2"/>
      <c r="D265" s="2"/>
      <c r="E265" s="2"/>
      <c r="F265" s="2"/>
      <c r="G265" s="2"/>
    </row>
    <row r="266" spans="2:7" x14ac:dyDescent="0.2">
      <c r="B266" s="2"/>
      <c r="C266" s="2"/>
      <c r="D266" s="2"/>
      <c r="E266" s="2"/>
      <c r="F266" s="2"/>
      <c r="G266" s="2"/>
    </row>
    <row r="267" spans="2:7" x14ac:dyDescent="0.2">
      <c r="B267" s="2"/>
      <c r="C267" s="2"/>
      <c r="D267" s="2"/>
      <c r="E267" s="2"/>
      <c r="F267" s="2"/>
      <c r="G267" s="2"/>
    </row>
    <row r="268" spans="2:7" x14ac:dyDescent="0.2">
      <c r="B268" s="2"/>
      <c r="C268" s="2"/>
      <c r="D268" s="2"/>
      <c r="E268" s="2"/>
      <c r="F268" s="2"/>
      <c r="G268" s="2"/>
    </row>
    <row r="269" spans="2:7" x14ac:dyDescent="0.2">
      <c r="B269" s="2"/>
      <c r="C269" s="2"/>
      <c r="D269" s="2"/>
      <c r="E269" s="2"/>
      <c r="F269" s="2"/>
      <c r="G269" s="2"/>
    </row>
    <row r="270" spans="2:7" x14ac:dyDescent="0.2">
      <c r="B270" s="2"/>
      <c r="C270" s="2"/>
      <c r="D270" s="2"/>
      <c r="E270" s="2"/>
      <c r="F270" s="2"/>
      <c r="G270" s="2"/>
    </row>
    <row r="271" spans="2:7" x14ac:dyDescent="0.2">
      <c r="B271" s="2"/>
      <c r="C271" s="2"/>
      <c r="D271" s="2"/>
      <c r="E271" s="2"/>
      <c r="F271" s="2"/>
      <c r="G271" s="2"/>
    </row>
    <row r="272" spans="2:7" x14ac:dyDescent="0.2">
      <c r="B272" s="2"/>
      <c r="C272" s="2"/>
      <c r="D272" s="2"/>
      <c r="E272" s="2"/>
      <c r="F272" s="2"/>
      <c r="G272" s="2"/>
    </row>
    <row r="273" spans="2:7" x14ac:dyDescent="0.2">
      <c r="B273" s="2"/>
      <c r="C273" s="2"/>
      <c r="D273" s="2"/>
      <c r="E273" s="2"/>
      <c r="F273" s="2"/>
      <c r="G273" s="2"/>
    </row>
    <row r="274" spans="2:7" x14ac:dyDescent="0.2">
      <c r="B274" s="2"/>
      <c r="C274" s="2"/>
      <c r="D274" s="2"/>
      <c r="E274" s="2"/>
      <c r="F274" s="2"/>
      <c r="G274" s="2"/>
    </row>
    <row r="275" spans="2:7" x14ac:dyDescent="0.2">
      <c r="B275" s="2"/>
      <c r="C275" s="2"/>
      <c r="D275" s="2"/>
      <c r="E275" s="2"/>
      <c r="F275" s="2"/>
      <c r="G275" s="2"/>
    </row>
    <row r="276" spans="2:7" x14ac:dyDescent="0.2">
      <c r="B276" s="2"/>
      <c r="C276" s="2"/>
      <c r="D276" s="2"/>
      <c r="E276" s="2"/>
      <c r="F276" s="2"/>
      <c r="G276" s="2"/>
    </row>
    <row r="277" spans="2:7" x14ac:dyDescent="0.2">
      <c r="B277" s="2"/>
      <c r="C277" s="2"/>
      <c r="D277" s="2"/>
      <c r="E277" s="2"/>
      <c r="F277" s="2"/>
      <c r="G277" s="2"/>
    </row>
    <row r="278" spans="2:7" x14ac:dyDescent="0.2">
      <c r="B278" s="2"/>
      <c r="C278" s="2"/>
      <c r="D278" s="2"/>
      <c r="E278" s="2"/>
      <c r="F278" s="2"/>
      <c r="G278" s="2"/>
    </row>
    <row r="279" spans="2:7" x14ac:dyDescent="0.2">
      <c r="B279" s="2"/>
      <c r="C279" s="2"/>
      <c r="D279" s="2"/>
      <c r="E279" s="2"/>
      <c r="F279" s="2"/>
      <c r="G279" s="2"/>
    </row>
    <row r="280" spans="2:7" x14ac:dyDescent="0.2">
      <c r="B280" s="2"/>
      <c r="C280" s="2"/>
      <c r="D280" s="2"/>
      <c r="E280" s="2"/>
      <c r="F280" s="2"/>
      <c r="G280" s="2"/>
    </row>
    <row r="281" spans="2:7" x14ac:dyDescent="0.2">
      <c r="B281" s="2"/>
      <c r="C281" s="2"/>
      <c r="D281" s="2"/>
      <c r="E281" s="2"/>
      <c r="F281" s="2"/>
      <c r="G281" s="2"/>
    </row>
    <row r="282" spans="2:7" x14ac:dyDescent="0.2">
      <c r="B282" s="2"/>
      <c r="C282" s="2"/>
      <c r="D282" s="2"/>
      <c r="E282" s="2"/>
      <c r="F282" s="2"/>
      <c r="G282" s="2"/>
    </row>
    <row r="283" spans="2:7" x14ac:dyDescent="0.2">
      <c r="B283" s="2"/>
      <c r="C283" s="2"/>
      <c r="D283" s="2"/>
      <c r="E283" s="2"/>
      <c r="F283" s="2"/>
      <c r="G283" s="2"/>
    </row>
    <row r="284" spans="2:7" x14ac:dyDescent="0.2">
      <c r="B284" s="2"/>
      <c r="C284" s="2"/>
      <c r="D284" s="2"/>
      <c r="E284" s="2"/>
      <c r="F284" s="2"/>
      <c r="G284" s="2"/>
    </row>
    <row r="285" spans="2:7" x14ac:dyDescent="0.2">
      <c r="B285" s="2"/>
      <c r="C285" s="2"/>
      <c r="D285" s="2"/>
      <c r="E285" s="2"/>
      <c r="F285" s="2"/>
      <c r="G285" s="2"/>
    </row>
    <row r="286" spans="2:7" x14ac:dyDescent="0.2">
      <c r="B286" s="2"/>
      <c r="C286" s="2"/>
      <c r="D286" s="2"/>
      <c r="E286" s="2"/>
      <c r="F286" s="2"/>
      <c r="G286" s="2"/>
    </row>
    <row r="287" spans="2:7" x14ac:dyDescent="0.2">
      <c r="B287" s="2"/>
      <c r="C287" s="2"/>
      <c r="D287" s="2"/>
      <c r="E287" s="2"/>
      <c r="F287" s="2"/>
      <c r="G287" s="2"/>
    </row>
    <row r="288" spans="2:7" x14ac:dyDescent="0.2">
      <c r="B288" s="2"/>
      <c r="C288" s="2"/>
      <c r="D288" s="2"/>
      <c r="E288" s="2"/>
      <c r="F288" s="2"/>
      <c r="G288" s="2"/>
    </row>
    <row r="289" spans="2:7" x14ac:dyDescent="0.2">
      <c r="B289" s="2"/>
      <c r="C289" s="2"/>
      <c r="D289" s="2"/>
      <c r="E289" s="2"/>
      <c r="F289" s="2"/>
      <c r="G289" s="2"/>
    </row>
    <row r="290" spans="2:7" x14ac:dyDescent="0.2">
      <c r="B290" s="2"/>
      <c r="C290" s="2"/>
      <c r="D290" s="2"/>
      <c r="E290" s="2"/>
      <c r="F290" s="2"/>
      <c r="G290" s="2"/>
    </row>
    <row r="291" spans="2:7" x14ac:dyDescent="0.2">
      <c r="B291" s="2"/>
      <c r="C291" s="2"/>
      <c r="D291" s="2"/>
      <c r="E291" s="2"/>
      <c r="F291" s="2"/>
      <c r="G291" s="2"/>
    </row>
    <row r="292" spans="2:7" x14ac:dyDescent="0.2">
      <c r="B292" s="2"/>
      <c r="C292" s="2"/>
      <c r="D292" s="2"/>
      <c r="E292" s="2"/>
      <c r="F292" s="2"/>
      <c r="G292" s="2"/>
    </row>
    <row r="293" spans="2:7" x14ac:dyDescent="0.2">
      <c r="B293" s="2"/>
      <c r="C293" s="2"/>
      <c r="D293" s="2"/>
      <c r="E293" s="2"/>
      <c r="F293" s="2"/>
      <c r="G293" s="2"/>
    </row>
    <row r="294" spans="2:7" x14ac:dyDescent="0.2">
      <c r="B294" s="2"/>
      <c r="C294" s="2"/>
      <c r="D294" s="2"/>
      <c r="E294" s="2"/>
      <c r="F294" s="2"/>
      <c r="G294" s="2"/>
    </row>
    <row r="295" spans="2:7" x14ac:dyDescent="0.2">
      <c r="B295" s="2"/>
      <c r="C295" s="2"/>
      <c r="D295" s="2"/>
      <c r="E295" s="2"/>
      <c r="F295" s="2"/>
      <c r="G295" s="2"/>
    </row>
    <row r="296" spans="2:7" x14ac:dyDescent="0.2">
      <c r="B296" s="2"/>
      <c r="C296" s="2"/>
      <c r="D296" s="2"/>
      <c r="E296" s="2"/>
      <c r="F296" s="2"/>
      <c r="G296" s="2"/>
    </row>
    <row r="297" spans="2:7" x14ac:dyDescent="0.2">
      <c r="B297" s="2"/>
      <c r="C297" s="2"/>
      <c r="D297" s="2"/>
      <c r="E297" s="2"/>
      <c r="F297" s="2"/>
      <c r="G297" s="2"/>
    </row>
    <row r="298" spans="2:7" x14ac:dyDescent="0.2">
      <c r="B298" s="2"/>
      <c r="C298" s="2"/>
      <c r="D298" s="2"/>
      <c r="E298" s="2"/>
      <c r="F298" s="2"/>
      <c r="G298" s="2"/>
    </row>
    <row r="299" spans="2:7" x14ac:dyDescent="0.2">
      <c r="B299" s="2"/>
      <c r="C299" s="2"/>
      <c r="D299" s="2"/>
      <c r="E299" s="2"/>
      <c r="F299" s="2"/>
      <c r="G299" s="2"/>
    </row>
    <row r="300" spans="2:7" x14ac:dyDescent="0.2">
      <c r="B300" s="2"/>
      <c r="C300" s="2"/>
      <c r="D300" s="2"/>
      <c r="E300" s="2"/>
      <c r="F300" s="2"/>
      <c r="G300" s="2"/>
    </row>
    <row r="301" spans="2:7" x14ac:dyDescent="0.2">
      <c r="B301" s="2"/>
      <c r="C301" s="2"/>
      <c r="D301" s="2"/>
      <c r="E301" s="2"/>
      <c r="F301" s="2"/>
      <c r="G301" s="2"/>
    </row>
    <row r="302" spans="2:7" x14ac:dyDescent="0.2">
      <c r="B302" s="2"/>
      <c r="C302" s="2"/>
      <c r="D302" s="2"/>
      <c r="E302" s="2"/>
      <c r="F302" s="2"/>
      <c r="G302" s="2"/>
    </row>
    <row r="303" spans="2:7" x14ac:dyDescent="0.2">
      <c r="B303" s="2"/>
      <c r="C303" s="2"/>
      <c r="D303" s="2"/>
      <c r="E303" s="2"/>
      <c r="F303" s="2"/>
      <c r="G303" s="2"/>
    </row>
    <row r="304" spans="2:7" x14ac:dyDescent="0.2">
      <c r="B304" s="2"/>
      <c r="C304" s="2"/>
      <c r="D304" s="2"/>
      <c r="E304" s="2"/>
      <c r="F304" s="2"/>
      <c r="G304" s="2"/>
    </row>
    <row r="305" spans="2:7" x14ac:dyDescent="0.2">
      <c r="B305" s="2"/>
      <c r="C305" s="2"/>
      <c r="D305" s="2"/>
      <c r="E305" s="2"/>
      <c r="F305" s="2"/>
      <c r="G305" s="2"/>
    </row>
    <row r="306" spans="2:7" x14ac:dyDescent="0.2">
      <c r="B306" s="2"/>
      <c r="C306" s="2"/>
      <c r="D306" s="2"/>
      <c r="E306" s="2"/>
      <c r="F306" s="2"/>
      <c r="G306" s="2"/>
    </row>
    <row r="307" spans="2:7" x14ac:dyDescent="0.2">
      <c r="B307" s="2"/>
      <c r="C307" s="2"/>
      <c r="D307" s="2"/>
      <c r="E307" s="2"/>
      <c r="F307" s="2"/>
      <c r="G307" s="2"/>
    </row>
    <row r="308" spans="2:7" x14ac:dyDescent="0.2">
      <c r="B308" s="2"/>
      <c r="C308" s="2"/>
      <c r="D308" s="2"/>
      <c r="E308" s="2"/>
      <c r="F308" s="2"/>
      <c r="G308" s="2"/>
    </row>
    <row r="309" spans="2:7" x14ac:dyDescent="0.2">
      <c r="B309" s="2"/>
      <c r="C309" s="2"/>
      <c r="D309" s="2"/>
      <c r="E309" s="2"/>
      <c r="F309" s="2"/>
      <c r="G309" s="2"/>
    </row>
    <row r="310" spans="2:7" x14ac:dyDescent="0.2">
      <c r="B310" s="2"/>
      <c r="C310" s="2"/>
      <c r="D310" s="2"/>
      <c r="E310" s="2"/>
      <c r="F310" s="2"/>
      <c r="G310" s="2"/>
    </row>
    <row r="311" spans="2:7" x14ac:dyDescent="0.2">
      <c r="B311" s="2"/>
      <c r="C311" s="2"/>
      <c r="D311" s="2"/>
      <c r="E311" s="2"/>
      <c r="F311" s="2"/>
      <c r="G311" s="2"/>
    </row>
    <row r="312" spans="2:7" x14ac:dyDescent="0.2">
      <c r="B312" s="2"/>
      <c r="C312" s="2"/>
      <c r="D312" s="2"/>
      <c r="E312" s="2"/>
      <c r="F312" s="2"/>
      <c r="G312" s="2"/>
    </row>
    <row r="313" spans="2:7" x14ac:dyDescent="0.2">
      <c r="B313" s="2"/>
      <c r="C313" s="2"/>
      <c r="D313" s="2"/>
      <c r="E313" s="2"/>
      <c r="F313" s="2"/>
      <c r="G313" s="2"/>
    </row>
    <row r="314" spans="2:7" x14ac:dyDescent="0.2">
      <c r="B314" s="2"/>
      <c r="C314" s="2"/>
      <c r="D314" s="2"/>
      <c r="E314" s="2"/>
      <c r="F314" s="2"/>
      <c r="G314" s="2"/>
    </row>
    <row r="315" spans="2:7" x14ac:dyDescent="0.2">
      <c r="B315" s="2"/>
      <c r="C315" s="2"/>
      <c r="D315" s="2"/>
      <c r="E315" s="2"/>
      <c r="F315" s="2"/>
      <c r="G315" s="2"/>
    </row>
    <row r="316" spans="2:7" x14ac:dyDescent="0.2">
      <c r="B316" s="2"/>
      <c r="C316" s="2"/>
      <c r="D316" s="2"/>
      <c r="E316" s="2"/>
      <c r="F316" s="2"/>
      <c r="G316" s="2"/>
    </row>
    <row r="317" spans="2:7" x14ac:dyDescent="0.2">
      <c r="B317" s="2"/>
      <c r="C317" s="2"/>
      <c r="D317" s="2"/>
      <c r="E317" s="2"/>
      <c r="F317" s="2"/>
      <c r="G317" s="2"/>
    </row>
    <row r="318" spans="2:7" x14ac:dyDescent="0.2">
      <c r="B318" s="2"/>
      <c r="C318" s="2"/>
      <c r="D318" s="2"/>
      <c r="E318" s="2"/>
      <c r="F318" s="2"/>
      <c r="G318" s="2"/>
    </row>
    <row r="319" spans="2:7" x14ac:dyDescent="0.2">
      <c r="B319" s="2"/>
      <c r="C319" s="2"/>
      <c r="D319" s="2"/>
      <c r="E319" s="2"/>
      <c r="F319" s="2"/>
      <c r="G319" s="2"/>
    </row>
    <row r="320" spans="2:7" x14ac:dyDescent="0.2">
      <c r="B320" s="2"/>
      <c r="C320" s="2"/>
      <c r="D320" s="2"/>
      <c r="E320" s="2"/>
      <c r="F320" s="2"/>
      <c r="G320" s="2"/>
    </row>
    <row r="321" spans="2:7" x14ac:dyDescent="0.2">
      <c r="B321" s="2"/>
      <c r="C321" s="2"/>
      <c r="D321" s="2"/>
      <c r="E321" s="2"/>
      <c r="F321" s="2"/>
      <c r="G321" s="2"/>
    </row>
    <row r="322" spans="2:7" x14ac:dyDescent="0.2">
      <c r="B322" s="2"/>
      <c r="C322" s="2"/>
      <c r="D322" s="2"/>
      <c r="E322" s="2"/>
      <c r="F322" s="2"/>
      <c r="G322" s="2"/>
    </row>
    <row r="323" spans="2:7" x14ac:dyDescent="0.2">
      <c r="B323" s="2"/>
      <c r="C323" s="2"/>
      <c r="D323" s="2"/>
      <c r="E323" s="2"/>
      <c r="F323" s="2"/>
      <c r="G323" s="2"/>
    </row>
    <row r="324" spans="2:7" x14ac:dyDescent="0.2">
      <c r="B324" s="2"/>
      <c r="C324" s="2"/>
      <c r="D324" s="2"/>
      <c r="E324" s="2"/>
      <c r="F324" s="2"/>
      <c r="G324" s="2"/>
    </row>
    <row r="325" spans="2:7" x14ac:dyDescent="0.2">
      <c r="B325" s="2"/>
      <c r="C325" s="2"/>
      <c r="D325" s="2"/>
      <c r="E325" s="2"/>
      <c r="F325" s="2"/>
      <c r="G325" s="2"/>
    </row>
    <row r="326" spans="2:7" x14ac:dyDescent="0.2">
      <c r="B326" s="2"/>
      <c r="C326" s="2"/>
      <c r="D326" s="2"/>
      <c r="E326" s="2"/>
      <c r="F326" s="2"/>
      <c r="G326" s="2"/>
    </row>
    <row r="327" spans="2:7" x14ac:dyDescent="0.2">
      <c r="B327" s="2"/>
      <c r="C327" s="2"/>
      <c r="D327" s="2"/>
      <c r="E327" s="2"/>
      <c r="F327" s="2"/>
      <c r="G327" s="2"/>
    </row>
    <row r="328" spans="2:7" x14ac:dyDescent="0.2">
      <c r="G328" s="1"/>
    </row>
    <row r="329" spans="2:7" x14ac:dyDescent="0.2">
      <c r="G329" s="1"/>
    </row>
    <row r="330" spans="2:7" x14ac:dyDescent="0.2">
      <c r="G330" s="1"/>
    </row>
    <row r="331" spans="2:7" x14ac:dyDescent="0.2">
      <c r="G331" s="1"/>
    </row>
    <row r="332" spans="2:7" x14ac:dyDescent="0.2">
      <c r="G332" s="1"/>
    </row>
    <row r="333" spans="2:7" x14ac:dyDescent="0.2">
      <c r="G333" s="1"/>
    </row>
    <row r="334" spans="2:7" x14ac:dyDescent="0.2">
      <c r="G334" s="1"/>
    </row>
    <row r="335" spans="2:7" x14ac:dyDescent="0.2">
      <c r="G335" s="1"/>
    </row>
    <row r="336" spans="2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  <row r="342" spans="7:7" x14ac:dyDescent="0.2">
      <c r="G342" s="1"/>
    </row>
    <row r="343" spans="7:7" x14ac:dyDescent="0.2">
      <c r="G343" s="1"/>
    </row>
    <row r="344" spans="7:7" x14ac:dyDescent="0.2">
      <c r="G344" s="1"/>
    </row>
    <row r="345" spans="7:7" x14ac:dyDescent="0.2">
      <c r="G345" s="1"/>
    </row>
    <row r="346" spans="7:7" x14ac:dyDescent="0.2">
      <c r="G346" s="1"/>
    </row>
    <row r="347" spans="7:7" x14ac:dyDescent="0.2">
      <c r="G347" s="1"/>
    </row>
    <row r="348" spans="7:7" x14ac:dyDescent="0.2">
      <c r="G348" s="1"/>
    </row>
    <row r="349" spans="7:7" x14ac:dyDescent="0.2">
      <c r="G349" s="1"/>
    </row>
    <row r="350" spans="7:7" x14ac:dyDescent="0.2">
      <c r="G350" s="1"/>
    </row>
    <row r="351" spans="7:7" x14ac:dyDescent="0.2">
      <c r="G351" s="1"/>
    </row>
    <row r="352" spans="7:7" x14ac:dyDescent="0.2">
      <c r="G352" s="1"/>
    </row>
    <row r="353" spans="7:7" x14ac:dyDescent="0.2">
      <c r="G353" s="1"/>
    </row>
    <row r="354" spans="7:7" x14ac:dyDescent="0.2">
      <c r="G354" s="1"/>
    </row>
    <row r="355" spans="7:7" x14ac:dyDescent="0.2">
      <c r="G355" s="1"/>
    </row>
  </sheetData>
  <mergeCells count="6">
    <mergeCell ref="I17:L17"/>
    <mergeCell ref="I18:J18"/>
    <mergeCell ref="K18:K19"/>
    <mergeCell ref="L18:L19"/>
    <mergeCell ref="B15:I15"/>
    <mergeCell ref="G17:G19"/>
  </mergeCells>
  <pageMargins left="0.74803149606299213" right="0.74803149606299213" top="0.98425196850393704" bottom="0.98425196850393704" header="0.51181102362204722" footer="0.51181102362204722"/>
  <pageSetup paperSize="9" scale="50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7_2018 </vt:lpstr>
      <vt:lpstr>'прил 7_2018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</cp:lastModifiedBy>
  <cp:revision/>
  <cp:lastPrinted>2018-03-22T10:43:11Z</cp:lastPrinted>
  <dcterms:created xsi:type="dcterms:W3CDTF">2008-10-31T13:38:20Z</dcterms:created>
  <dcterms:modified xsi:type="dcterms:W3CDTF">2018-06-15T06:57:42Z</dcterms:modified>
</cp:coreProperties>
</file>