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0215"/>
  </bookViews>
  <sheets>
    <sheet name="Результат 1" sheetId="1" r:id="rId1"/>
  </sheets>
  <definedNames>
    <definedName name="_xlnm.Print_Titles" localSheetId="0">'Результат 1'!$12:$14</definedName>
    <definedName name="_xlnm.Print_Area" localSheetId="0">'Результат 1'!$A$1:$H$1101</definedName>
  </definedNames>
  <calcPr calcId="125725"/>
</workbook>
</file>

<file path=xl/calcChain.xml><?xml version="1.0" encoding="utf-8"?>
<calcChain xmlns="http://schemas.openxmlformats.org/spreadsheetml/2006/main">
  <c r="H1049" i="1"/>
  <c r="G1048"/>
  <c r="F1048"/>
  <c r="H1048" s="1"/>
  <c r="G761"/>
  <c r="H1039"/>
  <c r="G1038"/>
  <c r="F1038"/>
  <c r="H920"/>
  <c r="G919"/>
  <c r="F919"/>
  <c r="H916"/>
  <c r="G915"/>
  <c r="F915"/>
  <c r="H1038" l="1"/>
  <c r="H919"/>
  <c r="H915"/>
  <c r="H882"/>
  <c r="G881"/>
  <c r="F881"/>
  <c r="H759"/>
  <c r="G758"/>
  <c r="G757" s="1"/>
  <c r="F758"/>
  <c r="F757" s="1"/>
  <c r="H655"/>
  <c r="G654"/>
  <c r="G485"/>
  <c r="G507"/>
  <c r="F445"/>
  <c r="H589"/>
  <c r="H587"/>
  <c r="H585"/>
  <c r="H583"/>
  <c r="G588"/>
  <c r="G586"/>
  <c r="G584"/>
  <c r="G582"/>
  <c r="F588"/>
  <c r="F586"/>
  <c r="H586" s="1"/>
  <c r="F584"/>
  <c r="F582"/>
  <c r="H582" s="1"/>
  <c r="G578"/>
  <c r="F578"/>
  <c r="H579"/>
  <c r="H555"/>
  <c r="G554"/>
  <c r="G553" s="1"/>
  <c r="F554"/>
  <c r="F553" s="1"/>
  <c r="H552"/>
  <c r="G551"/>
  <c r="G550" s="1"/>
  <c r="F551"/>
  <c r="F550" s="1"/>
  <c r="H526"/>
  <c r="G525"/>
  <c r="G524" s="1"/>
  <c r="F525"/>
  <c r="F524" s="1"/>
  <c r="H757" l="1"/>
  <c r="H758"/>
  <c r="H881"/>
  <c r="F654"/>
  <c r="F653" s="1"/>
  <c r="G653"/>
  <c r="H588"/>
  <c r="H584"/>
  <c r="G581"/>
  <c r="F581"/>
  <c r="H524"/>
  <c r="H553"/>
  <c r="H554"/>
  <c r="H551"/>
  <c r="H550"/>
  <c r="H525"/>
  <c r="F507"/>
  <c r="H501"/>
  <c r="G500"/>
  <c r="F500"/>
  <c r="H489"/>
  <c r="G487"/>
  <c r="G486" s="1"/>
  <c r="F487"/>
  <c r="H654" l="1"/>
  <c r="H653"/>
  <c r="H581"/>
  <c r="H500"/>
  <c r="F485"/>
  <c r="G459"/>
  <c r="F448"/>
  <c r="F447" s="1"/>
  <c r="G447"/>
  <c r="F436"/>
  <c r="H430"/>
  <c r="G429"/>
  <c r="G428" s="1"/>
  <c r="G427" s="1"/>
  <c r="G426" s="1"/>
  <c r="F429"/>
  <c r="F428" s="1"/>
  <c r="H447" l="1"/>
  <c r="H448"/>
  <c r="F427"/>
  <c r="H428"/>
  <c r="H429"/>
  <c r="G423"/>
  <c r="F423"/>
  <c r="F426" l="1"/>
  <c r="H426" s="1"/>
  <c r="H427"/>
  <c r="G370"/>
  <c r="G310" l="1"/>
  <c r="G309" s="1"/>
  <c r="G308" s="1"/>
  <c r="F311"/>
  <c r="H311" s="1"/>
  <c r="G296"/>
  <c r="G295"/>
  <c r="G291"/>
  <c r="F291"/>
  <c r="F290" s="1"/>
  <c r="H287"/>
  <c r="G286"/>
  <c r="F286"/>
  <c r="G280"/>
  <c r="H232"/>
  <c r="G231"/>
  <c r="G230" s="1"/>
  <c r="G229" s="1"/>
  <c r="F231"/>
  <c r="F230" s="1"/>
  <c r="F229" s="1"/>
  <c r="F221"/>
  <c r="G161"/>
  <c r="G165"/>
  <c r="G152"/>
  <c r="G151" s="1"/>
  <c r="G150" s="1"/>
  <c r="H231" l="1"/>
  <c r="F310"/>
  <c r="F309" s="1"/>
  <c r="F308" s="1"/>
  <c r="F307" s="1"/>
  <c r="G307"/>
  <c r="H229"/>
  <c r="H286"/>
  <c r="H291"/>
  <c r="H230"/>
  <c r="G290"/>
  <c r="H36"/>
  <c r="G35"/>
  <c r="F35"/>
  <c r="G33"/>
  <c r="H30"/>
  <c r="G29"/>
  <c r="F29"/>
  <c r="H1090"/>
  <c r="H998"/>
  <c r="H987"/>
  <c r="H887"/>
  <c r="H880"/>
  <c r="H878"/>
  <c r="H870"/>
  <c r="H860"/>
  <c r="H858"/>
  <c r="H856"/>
  <c r="H853"/>
  <c r="H851"/>
  <c r="H845"/>
  <c r="H843"/>
  <c r="H841"/>
  <c r="H839"/>
  <c r="H836"/>
  <c r="H833"/>
  <c r="H830"/>
  <c r="H827"/>
  <c r="H822"/>
  <c r="H815"/>
  <c r="H812"/>
  <c r="H808"/>
  <c r="H805"/>
  <c r="H792"/>
  <c r="H784"/>
  <c r="H778"/>
  <c r="H775"/>
  <c r="H765"/>
  <c r="H756"/>
  <c r="H750"/>
  <c r="H738"/>
  <c r="H735"/>
  <c r="H728"/>
  <c r="H725"/>
  <c r="H722"/>
  <c r="H719"/>
  <c r="H711"/>
  <c r="H707"/>
  <c r="H704"/>
  <c r="H701"/>
  <c r="H698"/>
  <c r="H692"/>
  <c r="H682"/>
  <c r="H676"/>
  <c r="H673"/>
  <c r="H670"/>
  <c r="H663"/>
  <c r="H641"/>
  <c r="H637"/>
  <c r="H630"/>
  <c r="H622"/>
  <c r="H616"/>
  <c r="H614"/>
  <c r="H608"/>
  <c r="H602"/>
  <c r="H600"/>
  <c r="H593"/>
  <c r="H570"/>
  <c r="H567"/>
  <c r="H564"/>
  <c r="H561"/>
  <c r="H558"/>
  <c r="H549"/>
  <c r="H545"/>
  <c r="H539"/>
  <c r="H537"/>
  <c r="H535"/>
  <c r="H532"/>
  <c r="H529"/>
  <c r="H520"/>
  <c r="H510"/>
  <c r="H508"/>
  <c r="H499"/>
  <c r="H494"/>
  <c r="H488"/>
  <c r="H485"/>
  <c r="H480"/>
  <c r="H476"/>
  <c r="H471"/>
  <c r="H457"/>
  <c r="H455"/>
  <c r="H450"/>
  <c r="H442"/>
  <c r="H436"/>
  <c r="H423"/>
  <c r="H413"/>
  <c r="H411"/>
  <c r="H400"/>
  <c r="H398"/>
  <c r="H396"/>
  <c r="H383"/>
  <c r="H374"/>
  <c r="H371"/>
  <c r="H366"/>
  <c r="H360"/>
  <c r="H358"/>
  <c r="H352"/>
  <c r="H345"/>
  <c r="H342"/>
  <c r="H339"/>
  <c r="H335"/>
  <c r="H331"/>
  <c r="H328"/>
  <c r="H323"/>
  <c r="H316"/>
  <c r="H305"/>
  <c r="H300"/>
  <c r="H297"/>
  <c r="H289"/>
  <c r="H283"/>
  <c r="H276"/>
  <c r="H273"/>
  <c r="H271"/>
  <c r="H264"/>
  <c r="H262"/>
  <c r="H254"/>
  <c r="H249"/>
  <c r="H242"/>
  <c r="H228"/>
  <c r="H226"/>
  <c r="H224"/>
  <c r="H213"/>
  <c r="H205"/>
  <c r="H202"/>
  <c r="H196"/>
  <c r="H192"/>
  <c r="H186"/>
  <c r="H184"/>
  <c r="H182"/>
  <c r="H180"/>
  <c r="H177"/>
  <c r="H175"/>
  <c r="H170"/>
  <c r="H168"/>
  <c r="H166"/>
  <c r="H155"/>
  <c r="H153"/>
  <c r="H143"/>
  <c r="H141"/>
  <c r="H135"/>
  <c r="H131"/>
  <c r="H129"/>
  <c r="H117"/>
  <c r="H115"/>
  <c r="H112"/>
  <c r="H108"/>
  <c r="H104"/>
  <c r="H100"/>
  <c r="H94"/>
  <c r="H92"/>
  <c r="H90"/>
  <c r="H85"/>
  <c r="H74"/>
  <c r="H64"/>
  <c r="H62"/>
  <c r="H60"/>
  <c r="H53"/>
  <c r="H48"/>
  <c r="H46"/>
  <c r="H34"/>
  <c r="H32"/>
  <c r="H22"/>
  <c r="H29" l="1"/>
  <c r="H307"/>
  <c r="H309"/>
  <c r="H310"/>
  <c r="H308"/>
  <c r="H290"/>
  <c r="H35"/>
  <c r="G183"/>
  <c r="F183"/>
  <c r="H183" l="1"/>
  <c r="F33"/>
  <c r="H33" s="1"/>
  <c r="F652" l="1"/>
  <c r="H652" s="1"/>
  <c r="F649"/>
  <c r="H649" s="1"/>
  <c r="F376"/>
  <c r="H376" s="1"/>
  <c r="F764"/>
  <c r="F763" s="1"/>
  <c r="G764"/>
  <c r="G763" l="1"/>
  <c r="H764"/>
  <c r="F460"/>
  <c r="H464"/>
  <c r="H445"/>
  <c r="H763" l="1"/>
  <c r="H460"/>
  <c r="F459"/>
  <c r="F78"/>
  <c r="H78" s="1"/>
  <c r="F70"/>
  <c r="H70" s="1"/>
  <c r="F378" l="1"/>
  <c r="H378" s="1"/>
  <c r="G377"/>
  <c r="F377" l="1"/>
  <c r="H377" s="1"/>
  <c r="F44"/>
  <c r="H44" s="1"/>
  <c r="F149"/>
  <c r="H149" s="1"/>
  <c r="G169" l="1"/>
  <c r="F169"/>
  <c r="G167"/>
  <c r="F167"/>
  <c r="F165"/>
  <c r="H167" l="1"/>
  <c r="G164"/>
  <c r="H165"/>
  <c r="H169"/>
  <c r="F164"/>
  <c r="G629"/>
  <c r="F629"/>
  <c r="F628" s="1"/>
  <c r="F627" s="1"/>
  <c r="F626" s="1"/>
  <c r="F625" s="1"/>
  <c r="H164" l="1"/>
  <c r="G628"/>
  <c r="H629"/>
  <c r="F624"/>
  <c r="F798"/>
  <c r="H798" s="1"/>
  <c r="F744"/>
  <c r="H744" s="1"/>
  <c r="G627" l="1"/>
  <c r="H628"/>
  <c r="F716"/>
  <c r="H716" s="1"/>
  <c r="H715"/>
  <c r="H627" l="1"/>
  <c r="G624"/>
  <c r="H624" s="1"/>
  <c r="G626"/>
  <c r="F162"/>
  <c r="H162" l="1"/>
  <c r="F161"/>
  <c r="G625"/>
  <c r="H625" s="1"/>
  <c r="H626"/>
  <c r="G512"/>
  <c r="G511" l="1"/>
  <c r="F512"/>
  <c r="F511" s="1"/>
  <c r="H513"/>
  <c r="H506"/>
  <c r="H509" l="1"/>
  <c r="H512"/>
  <c r="H511"/>
  <c r="H391"/>
  <c r="H389"/>
  <c r="F772" l="1"/>
  <c r="H772" s="1"/>
  <c r="H689"/>
  <c r="F1020" l="1"/>
  <c r="F1019" s="1"/>
  <c r="F1018" s="1"/>
  <c r="F1017" s="1"/>
  <c r="G1020" l="1"/>
  <c r="H1021"/>
  <c r="H577"/>
  <c r="H575"/>
  <c r="H578" l="1"/>
  <c r="H580"/>
  <c r="G1019"/>
  <c r="H1020"/>
  <c r="F160"/>
  <c r="G159"/>
  <c r="F122"/>
  <c r="H122" s="1"/>
  <c r="G1018" l="1"/>
  <c r="H1019"/>
  <c r="F159"/>
  <c r="H159" s="1"/>
  <c r="H160"/>
  <c r="G441"/>
  <c r="F441"/>
  <c r="F440" s="1"/>
  <c r="G440" l="1"/>
  <c r="H440" s="1"/>
  <c r="H441"/>
  <c r="G1017"/>
  <c r="H1017" s="1"/>
  <c r="H1018"/>
  <c r="G390"/>
  <c r="F390"/>
  <c r="H390" l="1"/>
  <c r="F866"/>
  <c r="H866" s="1"/>
  <c r="G869"/>
  <c r="F869"/>
  <c r="F868" s="1"/>
  <c r="F867" s="1"/>
  <c r="G868" l="1"/>
  <c r="H869"/>
  <c r="G322"/>
  <c r="F322"/>
  <c r="F321" s="1"/>
  <c r="F320" s="1"/>
  <c r="F319" s="1"/>
  <c r="G321" l="1"/>
  <c r="H322"/>
  <c r="G867"/>
  <c r="H867" s="1"/>
  <c r="H868"/>
  <c r="F781"/>
  <c r="H781" s="1"/>
  <c r="F788"/>
  <c r="H788" s="1"/>
  <c r="G320" l="1"/>
  <c r="G319" s="1"/>
  <c r="H321"/>
  <c r="H646"/>
  <c r="H319" l="1"/>
  <c r="H320"/>
  <c r="G61"/>
  <c r="F61"/>
  <c r="H61" l="1"/>
  <c r="F237"/>
  <c r="H237" s="1"/>
  <c r="H221"/>
  <c r="F1098" l="1"/>
  <c r="H58" l="1"/>
  <c r="F27"/>
  <c r="H27" s="1"/>
  <c r="F173" l="1"/>
  <c r="H173" s="1"/>
  <c r="H762" l="1"/>
  <c r="F667"/>
  <c r="H667" s="1"/>
  <c r="H695" l="1"/>
  <c r="F954" l="1"/>
  <c r="F909"/>
  <c r="G47" l="1"/>
  <c r="F47"/>
  <c r="G45"/>
  <c r="F45"/>
  <c r="G43"/>
  <c r="F43"/>
  <c r="H45" l="1"/>
  <c r="H43"/>
  <c r="H47"/>
  <c r="F42"/>
  <c r="F41" s="1"/>
  <c r="F40" s="1"/>
  <c r="F39" s="1"/>
  <c r="G42"/>
  <c r="F406"/>
  <c r="F417"/>
  <c r="H417" s="1"/>
  <c r="F732"/>
  <c r="G548"/>
  <c r="F548"/>
  <c r="F547" s="1"/>
  <c r="G547" l="1"/>
  <c r="H548"/>
  <c r="H732"/>
  <c r="H406"/>
  <c r="G41"/>
  <c r="H42"/>
  <c r="H294"/>
  <c r="F296"/>
  <c r="F295" s="1"/>
  <c r="H547" l="1"/>
  <c r="G40"/>
  <c r="H41"/>
  <c r="H295"/>
  <c r="H296"/>
  <c r="G886"/>
  <c r="F886"/>
  <c r="F885" s="1"/>
  <c r="G838"/>
  <c r="G865"/>
  <c r="F865"/>
  <c r="F864" s="1"/>
  <c r="F863" s="1"/>
  <c r="G859"/>
  <c r="F859"/>
  <c r="G864" l="1"/>
  <c r="H865"/>
  <c r="H859"/>
  <c r="G885"/>
  <c r="H885" s="1"/>
  <c r="H886"/>
  <c r="G39"/>
  <c r="H39" s="1"/>
  <c r="H40"/>
  <c r="F862"/>
  <c r="F861" s="1"/>
  <c r="G857"/>
  <c r="F857"/>
  <c r="G855"/>
  <c r="F855"/>
  <c r="G850"/>
  <c r="F850"/>
  <c r="G852"/>
  <c r="F852"/>
  <c r="G844"/>
  <c r="F844"/>
  <c r="G842"/>
  <c r="F842"/>
  <c r="G840"/>
  <c r="F840"/>
  <c r="F838"/>
  <c r="H838" s="1"/>
  <c r="G835"/>
  <c r="F835"/>
  <c r="F834" s="1"/>
  <c r="G832"/>
  <c r="F832"/>
  <c r="F831" s="1"/>
  <c r="G829"/>
  <c r="F829"/>
  <c r="F828" s="1"/>
  <c r="G826"/>
  <c r="F826"/>
  <c r="F825" s="1"/>
  <c r="G821"/>
  <c r="F821"/>
  <c r="F820" s="1"/>
  <c r="F819" s="1"/>
  <c r="F818" s="1"/>
  <c r="G804"/>
  <c r="G811"/>
  <c r="F811"/>
  <c r="F810" s="1"/>
  <c r="G814"/>
  <c r="F814"/>
  <c r="F813" s="1"/>
  <c r="G807"/>
  <c r="F807"/>
  <c r="F806" s="1"/>
  <c r="F804"/>
  <c r="F803" s="1"/>
  <c r="G797"/>
  <c r="F797"/>
  <c r="F796" s="1"/>
  <c r="F795" s="1"/>
  <c r="F794" s="1"/>
  <c r="F793" s="1"/>
  <c r="G791"/>
  <c r="F791"/>
  <c r="F790" s="1"/>
  <c r="F789" s="1"/>
  <c r="G787"/>
  <c r="F787"/>
  <c r="F786" s="1"/>
  <c r="F785" s="1"/>
  <c r="G783"/>
  <c r="F783"/>
  <c r="F782" s="1"/>
  <c r="G780"/>
  <c r="F780"/>
  <c r="F779" s="1"/>
  <c r="G777"/>
  <c r="F777"/>
  <c r="F776" s="1"/>
  <c r="G774"/>
  <c r="F774"/>
  <c r="F773" s="1"/>
  <c r="G771"/>
  <c r="F771"/>
  <c r="F770" s="1"/>
  <c r="H840" l="1"/>
  <c r="H844"/>
  <c r="H850"/>
  <c r="G770"/>
  <c r="H770" s="1"/>
  <c r="H771"/>
  <c r="G776"/>
  <c r="H776" s="1"/>
  <c r="H777"/>
  <c r="G790"/>
  <c r="H791"/>
  <c r="G820"/>
  <c r="H821"/>
  <c r="G773"/>
  <c r="H773" s="1"/>
  <c r="H774"/>
  <c r="G779"/>
  <c r="H779" s="1"/>
  <c r="H780"/>
  <c r="G786"/>
  <c r="H787"/>
  <c r="G796"/>
  <c r="H797"/>
  <c r="G803"/>
  <c r="H803" s="1"/>
  <c r="H804"/>
  <c r="G825"/>
  <c r="H825" s="1"/>
  <c r="H826"/>
  <c r="G831"/>
  <c r="H831" s="1"/>
  <c r="H832"/>
  <c r="G813"/>
  <c r="H813" s="1"/>
  <c r="H814"/>
  <c r="H857"/>
  <c r="G834"/>
  <c r="H834" s="1"/>
  <c r="H835"/>
  <c r="G782"/>
  <c r="H782" s="1"/>
  <c r="H783"/>
  <c r="G828"/>
  <c r="H828" s="1"/>
  <c r="H829"/>
  <c r="G806"/>
  <c r="H806" s="1"/>
  <c r="H807"/>
  <c r="G810"/>
  <c r="H810" s="1"/>
  <c r="H811"/>
  <c r="H842"/>
  <c r="H852"/>
  <c r="H855"/>
  <c r="G863"/>
  <c r="H864"/>
  <c r="F809"/>
  <c r="G849"/>
  <c r="F854"/>
  <c r="F849"/>
  <c r="G837"/>
  <c r="F802"/>
  <c r="F837"/>
  <c r="F824" s="1"/>
  <c r="F823" s="1"/>
  <c r="F817" s="1"/>
  <c r="F769"/>
  <c r="F768" s="1"/>
  <c r="F767" s="1"/>
  <c r="F766" s="1"/>
  <c r="G854"/>
  <c r="G760"/>
  <c r="G755"/>
  <c r="F755"/>
  <c r="F754" s="1"/>
  <c r="F761"/>
  <c r="G749"/>
  <c r="F749"/>
  <c r="F748" s="1"/>
  <c r="F747" s="1"/>
  <c r="F746" s="1"/>
  <c r="F745" s="1"/>
  <c r="G743"/>
  <c r="F743"/>
  <c r="F742" s="1"/>
  <c r="F741" s="1"/>
  <c r="G737"/>
  <c r="F737"/>
  <c r="F736" s="1"/>
  <c r="G734"/>
  <c r="F734"/>
  <c r="F733" s="1"/>
  <c r="G731"/>
  <c r="F731"/>
  <c r="F730" s="1"/>
  <c r="G727"/>
  <c r="F727"/>
  <c r="F726" s="1"/>
  <c r="G724"/>
  <c r="F724"/>
  <c r="F723" s="1"/>
  <c r="G721"/>
  <c r="F721"/>
  <c r="F720" s="1"/>
  <c r="G718"/>
  <c r="F718"/>
  <c r="F717" s="1"/>
  <c r="G769" l="1"/>
  <c r="F801"/>
  <c r="F800" s="1"/>
  <c r="F799" s="1"/>
  <c r="G802"/>
  <c r="H802" s="1"/>
  <c r="H854"/>
  <c r="H849"/>
  <c r="G809"/>
  <c r="H809" s="1"/>
  <c r="F760"/>
  <c r="H760" s="1"/>
  <c r="H761"/>
  <c r="G717"/>
  <c r="H717" s="1"/>
  <c r="H718"/>
  <c r="G723"/>
  <c r="H723" s="1"/>
  <c r="H724"/>
  <c r="G730"/>
  <c r="H730" s="1"/>
  <c r="H731"/>
  <c r="G736"/>
  <c r="H736" s="1"/>
  <c r="H737"/>
  <c r="G824"/>
  <c r="H837"/>
  <c r="H863"/>
  <c r="G862"/>
  <c r="G795"/>
  <c r="H796"/>
  <c r="G819"/>
  <c r="H820"/>
  <c r="G754"/>
  <c r="G753" s="1"/>
  <c r="H755"/>
  <c r="H769"/>
  <c r="G720"/>
  <c r="H720" s="1"/>
  <c r="H721"/>
  <c r="G726"/>
  <c r="H726" s="1"/>
  <c r="H727"/>
  <c r="G733"/>
  <c r="H733" s="1"/>
  <c r="H734"/>
  <c r="G742"/>
  <c r="H743"/>
  <c r="G748"/>
  <c r="H749"/>
  <c r="G785"/>
  <c r="H785" s="1"/>
  <c r="H786"/>
  <c r="G789"/>
  <c r="H789" s="1"/>
  <c r="H790"/>
  <c r="G848"/>
  <c r="F848"/>
  <c r="F847" s="1"/>
  <c r="F846" s="1"/>
  <c r="F816" s="1"/>
  <c r="F740"/>
  <c r="F739" s="1"/>
  <c r="F729"/>
  <c r="G714"/>
  <c r="F714"/>
  <c r="F713" s="1"/>
  <c r="F712" s="1"/>
  <c r="G710"/>
  <c r="F710"/>
  <c r="F709" s="1"/>
  <c r="F708" s="1"/>
  <c r="G706"/>
  <c r="F706"/>
  <c r="F705" s="1"/>
  <c r="G703"/>
  <c r="F703"/>
  <c r="F702" s="1"/>
  <c r="G700"/>
  <c r="F700"/>
  <c r="F699" s="1"/>
  <c r="G697"/>
  <c r="F697"/>
  <c r="F696" s="1"/>
  <c r="G694"/>
  <c r="F694"/>
  <c r="F693" s="1"/>
  <c r="G691"/>
  <c r="F691"/>
  <c r="F690" s="1"/>
  <c r="G688"/>
  <c r="F688"/>
  <c r="F687" s="1"/>
  <c r="G669"/>
  <c r="F669"/>
  <c r="F668" s="1"/>
  <c r="G681"/>
  <c r="F681"/>
  <c r="F680" s="1"/>
  <c r="F679" s="1"/>
  <c r="F678" s="1"/>
  <c r="F677" s="1"/>
  <c r="G675"/>
  <c r="F675"/>
  <c r="F674" s="1"/>
  <c r="G672"/>
  <c r="F672"/>
  <c r="F671" s="1"/>
  <c r="G666"/>
  <c r="F666"/>
  <c r="F665" s="1"/>
  <c r="G662"/>
  <c r="F662"/>
  <c r="F661" s="1"/>
  <c r="F660" s="1"/>
  <c r="G648"/>
  <c r="G651"/>
  <c r="F651"/>
  <c r="F650" s="1"/>
  <c r="F648"/>
  <c r="F647" s="1"/>
  <c r="G645"/>
  <c r="F645"/>
  <c r="F644" s="1"/>
  <c r="G640"/>
  <c r="G636"/>
  <c r="F640"/>
  <c r="F639" s="1"/>
  <c r="F638" s="1"/>
  <c r="F636"/>
  <c r="F635" s="1"/>
  <c r="F634" s="1"/>
  <c r="G621"/>
  <c r="F621"/>
  <c r="F620" s="1"/>
  <c r="F619" s="1"/>
  <c r="F618" s="1"/>
  <c r="F617" s="1"/>
  <c r="G613"/>
  <c r="F613"/>
  <c r="G615"/>
  <c r="F615"/>
  <c r="G607"/>
  <c r="F607"/>
  <c r="F606" s="1"/>
  <c r="F605" s="1"/>
  <c r="F604" s="1"/>
  <c r="F603" s="1"/>
  <c r="G599"/>
  <c r="F599"/>
  <c r="G601"/>
  <c r="F601"/>
  <c r="G505"/>
  <c r="G484"/>
  <c r="G444"/>
  <c r="G293"/>
  <c r="G288"/>
  <c r="G285" s="1"/>
  <c r="G248"/>
  <c r="F248"/>
  <c r="F753" l="1"/>
  <c r="H742"/>
  <c r="G741"/>
  <c r="G740" s="1"/>
  <c r="F643"/>
  <c r="F642" s="1"/>
  <c r="G801"/>
  <c r="G800" s="1"/>
  <c r="H599"/>
  <c r="F752"/>
  <c r="F751" s="1"/>
  <c r="G635"/>
  <c r="H636"/>
  <c r="G861"/>
  <c r="H861" s="1"/>
  <c r="H862"/>
  <c r="G292"/>
  <c r="H615"/>
  <c r="G620"/>
  <c r="H621"/>
  <c r="G639"/>
  <c r="H640"/>
  <c r="G665"/>
  <c r="H665" s="1"/>
  <c r="H666"/>
  <c r="G674"/>
  <c r="H674" s="1"/>
  <c r="H675"/>
  <c r="G680"/>
  <c r="H681"/>
  <c r="G687"/>
  <c r="H687" s="1"/>
  <c r="H688"/>
  <c r="G693"/>
  <c r="H693" s="1"/>
  <c r="H694"/>
  <c r="G699"/>
  <c r="H699" s="1"/>
  <c r="H700"/>
  <c r="G705"/>
  <c r="H705" s="1"/>
  <c r="H706"/>
  <c r="G713"/>
  <c r="H714"/>
  <c r="G768"/>
  <c r="G818"/>
  <c r="H818" s="1"/>
  <c r="H819"/>
  <c r="G443"/>
  <c r="G650"/>
  <c r="H650" s="1"/>
  <c r="H651"/>
  <c r="G847"/>
  <c r="H848"/>
  <c r="H248"/>
  <c r="G483"/>
  <c r="G482" s="1"/>
  <c r="G481" s="1"/>
  <c r="H601"/>
  <c r="G606"/>
  <c r="H607"/>
  <c r="H613"/>
  <c r="G644"/>
  <c r="H645"/>
  <c r="G647"/>
  <c r="H647" s="1"/>
  <c r="H648"/>
  <c r="G661"/>
  <c r="H662"/>
  <c r="G671"/>
  <c r="H671" s="1"/>
  <c r="H672"/>
  <c r="G668"/>
  <c r="H668" s="1"/>
  <c r="H669"/>
  <c r="G690"/>
  <c r="H690" s="1"/>
  <c r="H691"/>
  <c r="G696"/>
  <c r="H696" s="1"/>
  <c r="H697"/>
  <c r="G702"/>
  <c r="H702" s="1"/>
  <c r="H703"/>
  <c r="G709"/>
  <c r="H710"/>
  <c r="G729"/>
  <c r="H729" s="1"/>
  <c r="G747"/>
  <c r="H748"/>
  <c r="H754"/>
  <c r="G794"/>
  <c r="H795"/>
  <c r="G823"/>
  <c r="H824"/>
  <c r="G598"/>
  <c r="G612"/>
  <c r="F598"/>
  <c r="F597" s="1"/>
  <c r="F596" s="1"/>
  <c r="F595" s="1"/>
  <c r="F686"/>
  <c r="F685" s="1"/>
  <c r="F684" s="1"/>
  <c r="F612"/>
  <c r="F611" s="1"/>
  <c r="F610" s="1"/>
  <c r="F609" s="1"/>
  <c r="F664"/>
  <c r="F633"/>
  <c r="G121"/>
  <c r="G99"/>
  <c r="F99"/>
  <c r="G84"/>
  <c r="F84"/>
  <c r="G59"/>
  <c r="H801" l="1"/>
  <c r="H661"/>
  <c r="G660"/>
  <c r="H660" s="1"/>
  <c r="H644"/>
  <c r="G643"/>
  <c r="G642" s="1"/>
  <c r="H642" s="1"/>
  <c r="F683"/>
  <c r="G664"/>
  <c r="H664" s="1"/>
  <c r="H741"/>
  <c r="H84"/>
  <c r="G817"/>
  <c r="H823"/>
  <c r="G120"/>
  <c r="F594"/>
  <c r="G686"/>
  <c r="G793"/>
  <c r="H793" s="1"/>
  <c r="H794"/>
  <c r="G746"/>
  <c r="H747"/>
  <c r="G846"/>
  <c r="H846" s="1"/>
  <c r="H847"/>
  <c r="G739"/>
  <c r="H739" s="1"/>
  <c r="H740"/>
  <c r="G158"/>
  <c r="G708"/>
  <c r="H708" s="1"/>
  <c r="H709"/>
  <c r="G767"/>
  <c r="H768"/>
  <c r="G679"/>
  <c r="H680"/>
  <c r="G638"/>
  <c r="H638" s="1"/>
  <c r="H639"/>
  <c r="G611"/>
  <c r="H612"/>
  <c r="G799"/>
  <c r="H799" s="1"/>
  <c r="H800"/>
  <c r="G605"/>
  <c r="H606"/>
  <c r="H753"/>
  <c r="G752"/>
  <c r="H99"/>
  <c r="G597"/>
  <c r="H598"/>
  <c r="G712"/>
  <c r="H712" s="1"/>
  <c r="H713"/>
  <c r="G619"/>
  <c r="H620"/>
  <c r="G634"/>
  <c r="H635"/>
  <c r="F632"/>
  <c r="F631" s="1"/>
  <c r="F623" s="1"/>
  <c r="F659"/>
  <c r="F658" s="1"/>
  <c r="F890"/>
  <c r="F898"/>
  <c r="F897" s="1"/>
  <c r="F902"/>
  <c r="F901" s="1"/>
  <c r="F900" s="1"/>
  <c r="F905"/>
  <c r="F904" s="1"/>
  <c r="F903" s="1"/>
  <c r="F908"/>
  <c r="F907" s="1"/>
  <c r="F913"/>
  <c r="F917"/>
  <c r="G925"/>
  <c r="F925"/>
  <c r="F924" s="1"/>
  <c r="F923" s="1"/>
  <c r="G927"/>
  <c r="F928"/>
  <c r="F933"/>
  <c r="F932" s="1"/>
  <c r="F931" s="1"/>
  <c r="F930" s="1"/>
  <c r="F929" s="1"/>
  <c r="F938"/>
  <c r="F937" s="1"/>
  <c r="F936" s="1"/>
  <c r="F941"/>
  <c r="F940" s="1"/>
  <c r="F939" s="1"/>
  <c r="F947"/>
  <c r="F946" s="1"/>
  <c r="F945" s="1"/>
  <c r="F944" s="1"/>
  <c r="F943" s="1"/>
  <c r="F942" s="1"/>
  <c r="F953"/>
  <c r="F956"/>
  <c r="F955" s="1"/>
  <c r="F958"/>
  <c r="F957" s="1"/>
  <c r="F966"/>
  <c r="F965" s="1"/>
  <c r="F964" s="1"/>
  <c r="F963" s="1"/>
  <c r="F962" s="1"/>
  <c r="F961" s="1"/>
  <c r="F960" s="1"/>
  <c r="F959" s="1"/>
  <c r="F974"/>
  <c r="F973" s="1"/>
  <c r="F972" s="1"/>
  <c r="F971" s="1"/>
  <c r="F970" s="1"/>
  <c r="F969" s="1"/>
  <c r="F968" s="1"/>
  <c r="F981"/>
  <c r="F980" s="1"/>
  <c r="F979" s="1"/>
  <c r="F978" s="1"/>
  <c r="F977" s="1"/>
  <c r="F976" s="1"/>
  <c r="F986"/>
  <c r="F985" s="1"/>
  <c r="F984" s="1"/>
  <c r="F983" s="1"/>
  <c r="F982" s="1"/>
  <c r="G986"/>
  <c r="F993"/>
  <c r="F992" s="1"/>
  <c r="F991" s="1"/>
  <c r="F990" s="1"/>
  <c r="F989" s="1"/>
  <c r="G997"/>
  <c r="F997"/>
  <c r="F996" s="1"/>
  <c r="F995" s="1"/>
  <c r="F994" s="1"/>
  <c r="G1002"/>
  <c r="F1003"/>
  <c r="G1006"/>
  <c r="F1006"/>
  <c r="F1005" s="1"/>
  <c r="F1004" s="1"/>
  <c r="F1013"/>
  <c r="F1012" s="1"/>
  <c r="F1015"/>
  <c r="F1014" s="1"/>
  <c r="F1026"/>
  <c r="F1025" s="1"/>
  <c r="F1024" s="1"/>
  <c r="F1023" s="1"/>
  <c r="F1022" s="1"/>
  <c r="F1016" s="1"/>
  <c r="F1036"/>
  <c r="F1037"/>
  <c r="F1042"/>
  <c r="F1047"/>
  <c r="F1056"/>
  <c r="F1055" s="1"/>
  <c r="F1054" s="1"/>
  <c r="F1053" s="1"/>
  <c r="F1052" s="1"/>
  <c r="F1061"/>
  <c r="F1060" s="1"/>
  <c r="F1059" s="1"/>
  <c r="F1058" s="1"/>
  <c r="F1057" s="1"/>
  <c r="F1069"/>
  <c r="F1068" s="1"/>
  <c r="F1067" s="1"/>
  <c r="F1066" s="1"/>
  <c r="F1065" s="1"/>
  <c r="F1064" s="1"/>
  <c r="F1063" s="1"/>
  <c r="G1075"/>
  <c r="F1085"/>
  <c r="F1084" s="1"/>
  <c r="F1083" s="1"/>
  <c r="F1079"/>
  <c r="F1078" s="1"/>
  <c r="F1077" s="1"/>
  <c r="F1076"/>
  <c r="G1089"/>
  <c r="F1089"/>
  <c r="F1088" s="1"/>
  <c r="F1087" s="1"/>
  <c r="F1097"/>
  <c r="F1096" s="1"/>
  <c r="F1095" s="1"/>
  <c r="F1094" s="1"/>
  <c r="F1093" s="1"/>
  <c r="F1092" s="1"/>
  <c r="F1091" s="1"/>
  <c r="F657" l="1"/>
  <c r="F656" s="1"/>
  <c r="G659"/>
  <c r="H659" s="1"/>
  <c r="H643"/>
  <c r="H894"/>
  <c r="H890"/>
  <c r="H912"/>
  <c r="H892"/>
  <c r="F1075"/>
  <c r="F1074" s="1"/>
  <c r="F1073" s="1"/>
  <c r="F1072" s="1"/>
  <c r="F1071" s="1"/>
  <c r="F1070" s="1"/>
  <c r="H1076"/>
  <c r="G1085"/>
  <c r="H1086"/>
  <c r="G985"/>
  <c r="H986"/>
  <c r="G953"/>
  <c r="H953" s="1"/>
  <c r="H954"/>
  <c r="F927"/>
  <c r="F926" s="1"/>
  <c r="F922" s="1"/>
  <c r="F921" s="1"/>
  <c r="H928"/>
  <c r="G917"/>
  <c r="H918"/>
  <c r="G904"/>
  <c r="H905"/>
  <c r="G898"/>
  <c r="H899"/>
  <c r="G751"/>
  <c r="H751" s="1"/>
  <c r="H752"/>
  <c r="G604"/>
  <c r="H605"/>
  <c r="G610"/>
  <c r="H611"/>
  <c r="G685"/>
  <c r="H686"/>
  <c r="G1097"/>
  <c r="H1098"/>
  <c r="G1074"/>
  <c r="G1060"/>
  <c r="H1061"/>
  <c r="H1047"/>
  <c r="H1044"/>
  <c r="H1037"/>
  <c r="H1034"/>
  <c r="G1014"/>
  <c r="H1014" s="1"/>
  <c r="H1015"/>
  <c r="G1005"/>
  <c r="H1006"/>
  <c r="G996"/>
  <c r="H997"/>
  <c r="G973"/>
  <c r="H974"/>
  <c r="G957"/>
  <c r="H957" s="1"/>
  <c r="H958"/>
  <c r="G937"/>
  <c r="H938"/>
  <c r="G926"/>
  <c r="G618"/>
  <c r="H619"/>
  <c r="G678"/>
  <c r="H679"/>
  <c r="H817"/>
  <c r="G816"/>
  <c r="H816" s="1"/>
  <c r="G913"/>
  <c r="H913" s="1"/>
  <c r="H914"/>
  <c r="G901"/>
  <c r="H902"/>
  <c r="H634"/>
  <c r="G633"/>
  <c r="G1078"/>
  <c r="H1079"/>
  <c r="F1002"/>
  <c r="F1001" s="1"/>
  <c r="F1000" s="1"/>
  <c r="F999" s="1"/>
  <c r="F988" s="1"/>
  <c r="F975" s="1"/>
  <c r="H1003"/>
  <c r="G908"/>
  <c r="H909"/>
  <c r="G1088"/>
  <c r="H1089"/>
  <c r="G1068"/>
  <c r="H1069"/>
  <c r="G1055"/>
  <c r="H1056"/>
  <c r="H1046"/>
  <c r="H1042"/>
  <c r="H1036"/>
  <c r="G1025"/>
  <c r="H1026"/>
  <c r="G1012"/>
  <c r="H1012" s="1"/>
  <c r="H1013"/>
  <c r="G1001"/>
  <c r="G992"/>
  <c r="H993"/>
  <c r="G980"/>
  <c r="H981"/>
  <c r="G965"/>
  <c r="H966"/>
  <c r="G955"/>
  <c r="H955" s="1"/>
  <c r="H956"/>
  <c r="G946"/>
  <c r="H947"/>
  <c r="G940"/>
  <c r="H941"/>
  <c r="G932"/>
  <c r="H933"/>
  <c r="G924"/>
  <c r="H925"/>
  <c r="G596"/>
  <c r="H597"/>
  <c r="G766"/>
  <c r="H766" s="1"/>
  <c r="H767"/>
  <c r="G745"/>
  <c r="H745" s="1"/>
  <c r="H746"/>
  <c r="G119"/>
  <c r="G1045"/>
  <c r="G1035"/>
  <c r="F1045"/>
  <c r="F1035"/>
  <c r="F952"/>
  <c r="F951" s="1"/>
  <c r="F950" s="1"/>
  <c r="F949" s="1"/>
  <c r="F948" s="1"/>
  <c r="F896"/>
  <c r="F1051"/>
  <c r="F1050" s="1"/>
  <c r="F1011"/>
  <c r="F1010" s="1"/>
  <c r="F1009" s="1"/>
  <c r="F1008" s="1"/>
  <c r="F1007" s="1"/>
  <c r="F935"/>
  <c r="F934" s="1"/>
  <c r="F1082"/>
  <c r="F1081" s="1"/>
  <c r="F1080" s="1"/>
  <c r="F592"/>
  <c r="G576"/>
  <c r="G574"/>
  <c r="F576"/>
  <c r="F574"/>
  <c r="G569"/>
  <c r="F569"/>
  <c r="F568" s="1"/>
  <c r="G566"/>
  <c r="F566"/>
  <c r="F565" s="1"/>
  <c r="G563"/>
  <c r="F563"/>
  <c r="F562" s="1"/>
  <c r="G560"/>
  <c r="F560"/>
  <c r="F559" s="1"/>
  <c r="G557"/>
  <c r="F557"/>
  <c r="F556" s="1"/>
  <c r="G544"/>
  <c r="F544"/>
  <c r="F543" s="1"/>
  <c r="F542" s="1"/>
  <c r="G538"/>
  <c r="G536"/>
  <c r="G534"/>
  <c r="F538"/>
  <c r="F536"/>
  <c r="F534"/>
  <c r="G531"/>
  <c r="F531"/>
  <c r="F530" s="1"/>
  <c r="G528"/>
  <c r="F528"/>
  <c r="F527" s="1"/>
  <c r="G519"/>
  <c r="F519"/>
  <c r="F518" s="1"/>
  <c r="F517" s="1"/>
  <c r="F516" s="1"/>
  <c r="F515" s="1"/>
  <c r="F505"/>
  <c r="G498"/>
  <c r="G497" s="1"/>
  <c r="F498"/>
  <c r="G493"/>
  <c r="F493"/>
  <c r="F492" s="1"/>
  <c r="F491" s="1"/>
  <c r="F490" s="1"/>
  <c r="F484"/>
  <c r="G479"/>
  <c r="F479"/>
  <c r="F478" s="1"/>
  <c r="F477" s="1"/>
  <c r="G475"/>
  <c r="F475"/>
  <c r="F474" s="1"/>
  <c r="F473" s="1"/>
  <c r="G470"/>
  <c r="F470"/>
  <c r="F469" s="1"/>
  <c r="F468" s="1"/>
  <c r="F467" s="1"/>
  <c r="G463"/>
  <c r="F463"/>
  <c r="F462" s="1"/>
  <c r="F461" s="1"/>
  <c r="F458"/>
  <c r="G456"/>
  <c r="G454"/>
  <c r="F456"/>
  <c r="F454"/>
  <c r="G449"/>
  <c r="G446" s="1"/>
  <c r="G439" s="1"/>
  <c r="F449"/>
  <c r="F446" s="1"/>
  <c r="F444"/>
  <c r="G435"/>
  <c r="F435"/>
  <c r="F434" s="1"/>
  <c r="F433" s="1"/>
  <c r="F432" s="1"/>
  <c r="F431" s="1"/>
  <c r="G422"/>
  <c r="F422"/>
  <c r="F421" s="1"/>
  <c r="F420" s="1"/>
  <c r="F419" s="1"/>
  <c r="F418" s="1"/>
  <c r="G416"/>
  <c r="G412"/>
  <c r="G410"/>
  <c r="G405"/>
  <c r="F416"/>
  <c r="F415" s="1"/>
  <c r="F414" s="1"/>
  <c r="F412"/>
  <c r="F410"/>
  <c r="F405"/>
  <c r="F404" s="1"/>
  <c r="F403" s="1"/>
  <c r="F402" s="1"/>
  <c r="G375"/>
  <c r="G373"/>
  <c r="G399"/>
  <c r="G397"/>
  <c r="G395"/>
  <c r="F399"/>
  <c r="F397"/>
  <c r="F395"/>
  <c r="G388"/>
  <c r="G387" s="1"/>
  <c r="F388"/>
  <c r="G382"/>
  <c r="F382"/>
  <c r="F381" s="1"/>
  <c r="F380" s="1"/>
  <c r="F379" s="1"/>
  <c r="F375"/>
  <c r="F373"/>
  <c r="F370"/>
  <c r="F369" s="1"/>
  <c r="G365"/>
  <c r="F365"/>
  <c r="F364" s="1"/>
  <c r="F363" s="1"/>
  <c r="F362" s="1"/>
  <c r="G359"/>
  <c r="G357"/>
  <c r="F357"/>
  <c r="F359"/>
  <c r="G351"/>
  <c r="F351"/>
  <c r="F350" s="1"/>
  <c r="F349" s="1"/>
  <c r="G344"/>
  <c r="F344"/>
  <c r="F343" s="1"/>
  <c r="G341"/>
  <c r="F341"/>
  <c r="F340" s="1"/>
  <c r="G338"/>
  <c r="F338"/>
  <c r="F337" s="1"/>
  <c r="G327"/>
  <c r="G330"/>
  <c r="G334"/>
  <c r="F334"/>
  <c r="F333" s="1"/>
  <c r="F332" s="1"/>
  <c r="F330"/>
  <c r="F329" s="1"/>
  <c r="F327"/>
  <c r="F326" s="1"/>
  <c r="G315"/>
  <c r="F315"/>
  <c r="F314" s="1"/>
  <c r="F313" s="1"/>
  <c r="F312" s="1"/>
  <c r="F306" s="1"/>
  <c r="H1074" l="1"/>
  <c r="H1002"/>
  <c r="H917"/>
  <c r="G658"/>
  <c r="H658" s="1"/>
  <c r="F573"/>
  <c r="F572" s="1"/>
  <c r="G573"/>
  <c r="G572" s="1"/>
  <c r="F546"/>
  <c r="G372"/>
  <c r="F497"/>
  <c r="F496" s="1"/>
  <c r="F495" s="1"/>
  <c r="H1075"/>
  <c r="H927"/>
  <c r="G1011"/>
  <c r="G1010" s="1"/>
  <c r="H926"/>
  <c r="F336"/>
  <c r="H576"/>
  <c r="G952"/>
  <c r="H952" s="1"/>
  <c r="H1001"/>
  <c r="H395"/>
  <c r="H538"/>
  <c r="H357"/>
  <c r="H359"/>
  <c r="H574"/>
  <c r="G333"/>
  <c r="H334"/>
  <c r="G329"/>
  <c r="H329" s="1"/>
  <c r="H330"/>
  <c r="G381"/>
  <c r="H382"/>
  <c r="H399"/>
  <c r="G404"/>
  <c r="H405"/>
  <c r="F443"/>
  <c r="H444"/>
  <c r="H456"/>
  <c r="G458"/>
  <c r="H458" s="1"/>
  <c r="H459"/>
  <c r="G474"/>
  <c r="H475"/>
  <c r="F486"/>
  <c r="H486" s="1"/>
  <c r="H487"/>
  <c r="H498"/>
  <c r="G518"/>
  <c r="H519"/>
  <c r="G530"/>
  <c r="H531"/>
  <c r="H534"/>
  <c r="G559"/>
  <c r="H559" s="1"/>
  <c r="H560"/>
  <c r="G568"/>
  <c r="H569"/>
  <c r="F1062"/>
  <c r="H1045"/>
  <c r="G118"/>
  <c r="G1067"/>
  <c r="H1068"/>
  <c r="G907"/>
  <c r="H907" s="1"/>
  <c r="H908"/>
  <c r="G314"/>
  <c r="H315"/>
  <c r="G340"/>
  <c r="H340" s="1"/>
  <c r="H341"/>
  <c r="G350"/>
  <c r="H351"/>
  <c r="G369"/>
  <c r="H369" s="1"/>
  <c r="H370"/>
  <c r="H410"/>
  <c r="G421"/>
  <c r="H422"/>
  <c r="F504"/>
  <c r="F503" s="1"/>
  <c r="F502" s="1"/>
  <c r="H505"/>
  <c r="H536"/>
  <c r="G923"/>
  <c r="H924"/>
  <c r="G939"/>
  <c r="H939" s="1"/>
  <c r="H940"/>
  <c r="G979"/>
  <c r="H980"/>
  <c r="G1024"/>
  <c r="H1025"/>
  <c r="G677"/>
  <c r="H678"/>
  <c r="G972"/>
  <c r="H973"/>
  <c r="G1004"/>
  <c r="H1005"/>
  <c r="G1059"/>
  <c r="H1060"/>
  <c r="G1096"/>
  <c r="H1097"/>
  <c r="G609"/>
  <c r="H609" s="1"/>
  <c r="H610"/>
  <c r="G903"/>
  <c r="H903" s="1"/>
  <c r="H904"/>
  <c r="G1084"/>
  <c r="H1085"/>
  <c r="H388"/>
  <c r="G478"/>
  <c r="H479"/>
  <c r="G492"/>
  <c r="H493"/>
  <c r="G527"/>
  <c r="H527" s="1"/>
  <c r="H528"/>
  <c r="G543"/>
  <c r="H544"/>
  <c r="G556"/>
  <c r="H557"/>
  <c r="G565"/>
  <c r="H565" s="1"/>
  <c r="H566"/>
  <c r="G1054"/>
  <c r="H1055"/>
  <c r="G1087"/>
  <c r="H1087" s="1"/>
  <c r="H1088"/>
  <c r="G1077"/>
  <c r="H1078"/>
  <c r="G900"/>
  <c r="H900" s="1"/>
  <c r="H901"/>
  <c r="H373"/>
  <c r="H412"/>
  <c r="G469"/>
  <c r="H470"/>
  <c r="G504"/>
  <c r="G503" s="1"/>
  <c r="H507"/>
  <c r="G562"/>
  <c r="H563"/>
  <c r="G326"/>
  <c r="H326" s="1"/>
  <c r="H327"/>
  <c r="G337"/>
  <c r="H338"/>
  <c r="G343"/>
  <c r="H343" s="1"/>
  <c r="H344"/>
  <c r="G364"/>
  <c r="H365"/>
  <c r="H397"/>
  <c r="H375"/>
  <c r="G415"/>
  <c r="H416"/>
  <c r="G434"/>
  <c r="H435"/>
  <c r="H446"/>
  <c r="H449"/>
  <c r="H454"/>
  <c r="G462"/>
  <c r="H463"/>
  <c r="F483"/>
  <c r="H483" s="1"/>
  <c r="H484"/>
  <c r="F591"/>
  <c r="H592"/>
  <c r="H1035"/>
  <c r="G595"/>
  <c r="H596"/>
  <c r="G931"/>
  <c r="H932"/>
  <c r="G945"/>
  <c r="H946"/>
  <c r="G964"/>
  <c r="H965"/>
  <c r="G991"/>
  <c r="H992"/>
  <c r="H633"/>
  <c r="G632"/>
  <c r="G617"/>
  <c r="H617" s="1"/>
  <c r="H618"/>
  <c r="G936"/>
  <c r="H937"/>
  <c r="G995"/>
  <c r="H996"/>
  <c r="G684"/>
  <c r="H685"/>
  <c r="G603"/>
  <c r="H603" s="1"/>
  <c r="H604"/>
  <c r="G897"/>
  <c r="H898"/>
  <c r="G984"/>
  <c r="H985"/>
  <c r="F348"/>
  <c r="F347" s="1"/>
  <c r="F372"/>
  <c r="F368" s="1"/>
  <c r="F367" s="1"/>
  <c r="F361" s="1"/>
  <c r="F387"/>
  <c r="F386" s="1"/>
  <c r="F385" s="1"/>
  <c r="G533"/>
  <c r="F571"/>
  <c r="F453"/>
  <c r="F452" s="1"/>
  <c r="F451" s="1"/>
  <c r="F472"/>
  <c r="F967"/>
  <c r="G409"/>
  <c r="F409"/>
  <c r="F408" s="1"/>
  <c r="F407" s="1"/>
  <c r="F401" s="1"/>
  <c r="F394"/>
  <c r="F393" s="1"/>
  <c r="F392" s="1"/>
  <c r="G356"/>
  <c r="F533"/>
  <c r="F523" s="1"/>
  <c r="G394"/>
  <c r="F356"/>
  <c r="F355" s="1"/>
  <c r="F354" s="1"/>
  <c r="F353" s="1"/>
  <c r="F325"/>
  <c r="G453"/>
  <c r="G304"/>
  <c r="F304"/>
  <c r="F303" s="1"/>
  <c r="F302" s="1"/>
  <c r="F301" s="1"/>
  <c r="G299"/>
  <c r="F299"/>
  <c r="F298" s="1"/>
  <c r="F293"/>
  <c r="F288"/>
  <c r="F285" s="1"/>
  <c r="F282"/>
  <c r="G275"/>
  <c r="F275"/>
  <c r="F274" s="1"/>
  <c r="G272"/>
  <c r="G270"/>
  <c r="F272"/>
  <c r="F270"/>
  <c r="G263"/>
  <c r="G261"/>
  <c r="F263"/>
  <c r="F261"/>
  <c r="G253"/>
  <c r="F253"/>
  <c r="H677" l="1"/>
  <c r="G657"/>
  <c r="H443"/>
  <c r="F439"/>
  <c r="F438" s="1"/>
  <c r="F437" s="1"/>
  <c r="F425" s="1"/>
  <c r="G546"/>
  <c r="H568"/>
  <c r="H562"/>
  <c r="H556"/>
  <c r="H543"/>
  <c r="G542"/>
  <c r="H542" s="1"/>
  <c r="H530"/>
  <c r="G523"/>
  <c r="F522"/>
  <c r="F521" s="1"/>
  <c r="H1011"/>
  <c r="G951"/>
  <c r="G950" s="1"/>
  <c r="G438"/>
  <c r="F482"/>
  <c r="H482" s="1"/>
  <c r="H337"/>
  <c r="G336"/>
  <c r="H336" s="1"/>
  <c r="G325"/>
  <c r="H325" s="1"/>
  <c r="H261"/>
  <c r="H270"/>
  <c r="G393"/>
  <c r="H394"/>
  <c r="F292"/>
  <c r="H292" s="1"/>
  <c r="H293"/>
  <c r="G303"/>
  <c r="H304"/>
  <c r="G631"/>
  <c r="H632"/>
  <c r="G1058"/>
  <c r="H1059"/>
  <c r="G971"/>
  <c r="H972"/>
  <c r="G1023"/>
  <c r="H1024"/>
  <c r="G349"/>
  <c r="H350"/>
  <c r="G313"/>
  <c r="H314"/>
  <c r="G1066"/>
  <c r="H1067"/>
  <c r="G403"/>
  <c r="G402" s="1"/>
  <c r="H404"/>
  <c r="F281"/>
  <c r="H282"/>
  <c r="G368"/>
  <c r="H372"/>
  <c r="G274"/>
  <c r="H274" s="1"/>
  <c r="H275"/>
  <c r="G452"/>
  <c r="H453"/>
  <c r="G355"/>
  <c r="H356"/>
  <c r="H573"/>
  <c r="G983"/>
  <c r="H984"/>
  <c r="G994"/>
  <c r="H994" s="1"/>
  <c r="H995"/>
  <c r="G963"/>
  <c r="H964"/>
  <c r="G930"/>
  <c r="H931"/>
  <c r="G414"/>
  <c r="H414" s="1"/>
  <c r="H415"/>
  <c r="G363"/>
  <c r="H364"/>
  <c r="G468"/>
  <c r="H469"/>
  <c r="H1077"/>
  <c r="G1073"/>
  <c r="G1053"/>
  <c r="H1054"/>
  <c r="G491"/>
  <c r="H492"/>
  <c r="G386"/>
  <c r="H387"/>
  <c r="G517"/>
  <c r="H518"/>
  <c r="G298"/>
  <c r="G284" s="1"/>
  <c r="H299"/>
  <c r="G408"/>
  <c r="H409"/>
  <c r="H533"/>
  <c r="F590"/>
  <c r="H590" s="1"/>
  <c r="H591"/>
  <c r="G461"/>
  <c r="H461" s="1"/>
  <c r="H462"/>
  <c r="G1095"/>
  <c r="H1096"/>
  <c r="H1004"/>
  <c r="G1000"/>
  <c r="G978"/>
  <c r="H979"/>
  <c r="H923"/>
  <c r="G922"/>
  <c r="G921" s="1"/>
  <c r="H253"/>
  <c r="H263"/>
  <c r="H272"/>
  <c r="H285"/>
  <c r="H288"/>
  <c r="H897"/>
  <c r="G896"/>
  <c r="H896" s="1"/>
  <c r="G683"/>
  <c r="H683" s="1"/>
  <c r="H684"/>
  <c r="H936"/>
  <c r="G935"/>
  <c r="G990"/>
  <c r="H991"/>
  <c r="G944"/>
  <c r="H945"/>
  <c r="H595"/>
  <c r="G594"/>
  <c r="H594" s="1"/>
  <c r="G433"/>
  <c r="H434"/>
  <c r="H504"/>
  <c r="G1009"/>
  <c r="H1010"/>
  <c r="G477"/>
  <c r="H477" s="1"/>
  <c r="H478"/>
  <c r="G1083"/>
  <c r="H1084"/>
  <c r="G420"/>
  <c r="H421"/>
  <c r="G496"/>
  <c r="H497"/>
  <c r="G473"/>
  <c r="H474"/>
  <c r="G380"/>
  <c r="H381"/>
  <c r="G332"/>
  <c r="H332" s="1"/>
  <c r="H333"/>
  <c r="F384"/>
  <c r="F346" s="1"/>
  <c r="F541"/>
  <c r="F540" s="1"/>
  <c r="G260"/>
  <c r="F269"/>
  <c r="F268" s="1"/>
  <c r="F267" s="1"/>
  <c r="F266" s="1"/>
  <c r="F265" s="1"/>
  <c r="G269"/>
  <c r="F260"/>
  <c r="F259" s="1"/>
  <c r="F258" s="1"/>
  <c r="F257" s="1"/>
  <c r="F256" s="1"/>
  <c r="F324"/>
  <c r="G247"/>
  <c r="G252"/>
  <c r="F252"/>
  <c r="F251" s="1"/>
  <c r="F250" s="1"/>
  <c r="F247"/>
  <c r="F246" s="1"/>
  <c r="F245" s="1"/>
  <c r="G241"/>
  <c r="F241"/>
  <c r="F240" s="1"/>
  <c r="F239" s="1"/>
  <c r="F238" s="1"/>
  <c r="G236"/>
  <c r="F236"/>
  <c r="F235" s="1"/>
  <c r="F234" s="1"/>
  <c r="F233" s="1"/>
  <c r="G227"/>
  <c r="G225"/>
  <c r="G223"/>
  <c r="G220"/>
  <c r="F227"/>
  <c r="F225"/>
  <c r="F223"/>
  <c r="F220"/>
  <c r="F219" s="1"/>
  <c r="G212"/>
  <c r="F212"/>
  <c r="F211" s="1"/>
  <c r="F210" s="1"/>
  <c r="F209" s="1"/>
  <c r="F208" s="1"/>
  <c r="F207" s="1"/>
  <c r="F206" s="1"/>
  <c r="G204"/>
  <c r="F204"/>
  <c r="F203" s="1"/>
  <c r="G201"/>
  <c r="F201"/>
  <c r="F200" s="1"/>
  <c r="G195"/>
  <c r="F195"/>
  <c r="F194" s="1"/>
  <c r="F193" s="1"/>
  <c r="G191"/>
  <c r="F191"/>
  <c r="F190" s="1"/>
  <c r="F189" s="1"/>
  <c r="G185"/>
  <c r="G181"/>
  <c r="G179"/>
  <c r="F185"/>
  <c r="F181"/>
  <c r="F179"/>
  <c r="G176"/>
  <c r="G174"/>
  <c r="G172"/>
  <c r="F176"/>
  <c r="F174"/>
  <c r="F172"/>
  <c r="G148"/>
  <c r="F154"/>
  <c r="H154" s="1"/>
  <c r="F152"/>
  <c r="H152" s="1"/>
  <c r="F148"/>
  <c r="F147" s="1"/>
  <c r="F146" s="1"/>
  <c r="G142"/>
  <c r="G140"/>
  <c r="F142"/>
  <c r="F140"/>
  <c r="H951" l="1"/>
  <c r="G541"/>
  <c r="H541" s="1"/>
  <c r="H546"/>
  <c r="F514"/>
  <c r="F481"/>
  <c r="H481" s="1"/>
  <c r="H438"/>
  <c r="H439"/>
  <c r="G324"/>
  <c r="G318" s="1"/>
  <c r="G317" s="1"/>
  <c r="F284"/>
  <c r="H140"/>
  <c r="H176"/>
  <c r="H179"/>
  <c r="G178"/>
  <c r="H174"/>
  <c r="H181"/>
  <c r="H225"/>
  <c r="G251"/>
  <c r="H252"/>
  <c r="G379"/>
  <c r="H379" s="1"/>
  <c r="H380"/>
  <c r="G495"/>
  <c r="H495" s="1"/>
  <c r="H496"/>
  <c r="H1083"/>
  <c r="G1082"/>
  <c r="G1008"/>
  <c r="H1009"/>
  <c r="G432"/>
  <c r="H433"/>
  <c r="G943"/>
  <c r="H944"/>
  <c r="G934"/>
  <c r="H934" s="1"/>
  <c r="H935"/>
  <c r="G1094"/>
  <c r="H1095"/>
  <c r="G407"/>
  <c r="H408"/>
  <c r="G516"/>
  <c r="H517"/>
  <c r="G385"/>
  <c r="H385" s="1"/>
  <c r="H386"/>
  <c r="G451"/>
  <c r="H452"/>
  <c r="G367"/>
  <c r="H368"/>
  <c r="H402"/>
  <c r="H403"/>
  <c r="G312"/>
  <c r="G306" s="1"/>
  <c r="H313"/>
  <c r="G1022"/>
  <c r="H1023"/>
  <c r="G1057"/>
  <c r="H1057" s="1"/>
  <c r="H1058"/>
  <c r="G190"/>
  <c r="H191"/>
  <c r="G211"/>
  <c r="H212"/>
  <c r="H227"/>
  <c r="G240"/>
  <c r="H241"/>
  <c r="G246"/>
  <c r="H247"/>
  <c r="G268"/>
  <c r="H269"/>
  <c r="G999"/>
  <c r="H999" s="1"/>
  <c r="H1000"/>
  <c r="G1052"/>
  <c r="H1053"/>
  <c r="G467"/>
  <c r="H467" s="1"/>
  <c r="H468"/>
  <c r="G962"/>
  <c r="H963"/>
  <c r="G982"/>
  <c r="H982" s="1"/>
  <c r="H983"/>
  <c r="H142"/>
  <c r="G219"/>
  <c r="H219" s="1"/>
  <c r="H220"/>
  <c r="H473"/>
  <c r="G472"/>
  <c r="G419"/>
  <c r="H420"/>
  <c r="G502"/>
  <c r="H503"/>
  <c r="G989"/>
  <c r="H990"/>
  <c r="G977"/>
  <c r="H978"/>
  <c r="G522"/>
  <c r="H523"/>
  <c r="G279"/>
  <c r="H298"/>
  <c r="G949"/>
  <c r="H950"/>
  <c r="G490"/>
  <c r="H490" s="1"/>
  <c r="H491"/>
  <c r="G1072"/>
  <c r="H1073"/>
  <c r="G354"/>
  <c r="H355"/>
  <c r="F280"/>
  <c r="H280" s="1"/>
  <c r="H281"/>
  <c r="G1065"/>
  <c r="H1066"/>
  <c r="G348"/>
  <c r="H349"/>
  <c r="G970"/>
  <c r="H971"/>
  <c r="G623"/>
  <c r="H623" s="1"/>
  <c r="H631"/>
  <c r="G200"/>
  <c r="H200" s="1"/>
  <c r="H201"/>
  <c r="G147"/>
  <c r="H148"/>
  <c r="F158"/>
  <c r="H158" s="1"/>
  <c r="H161"/>
  <c r="H172"/>
  <c r="H185"/>
  <c r="G194"/>
  <c r="H195"/>
  <c r="G203"/>
  <c r="H203" s="1"/>
  <c r="H204"/>
  <c r="H223"/>
  <c r="G235"/>
  <c r="H236"/>
  <c r="G259"/>
  <c r="H260"/>
  <c r="H657"/>
  <c r="G656"/>
  <c r="H656" s="1"/>
  <c r="H922"/>
  <c r="G362"/>
  <c r="H362" s="1"/>
  <c r="H363"/>
  <c r="G929"/>
  <c r="H929" s="1"/>
  <c r="H930"/>
  <c r="G571"/>
  <c r="H571" s="1"/>
  <c r="H572"/>
  <c r="G302"/>
  <c r="H303"/>
  <c r="G392"/>
  <c r="H393"/>
  <c r="F178"/>
  <c r="F318"/>
  <c r="F317" s="1"/>
  <c r="F139"/>
  <c r="F138" s="1"/>
  <c r="F137" s="1"/>
  <c r="F136" s="1"/>
  <c r="F222"/>
  <c r="F218" s="1"/>
  <c r="G139"/>
  <c r="F199"/>
  <c r="F188"/>
  <c r="F187" s="1"/>
  <c r="F244"/>
  <c r="F243" s="1"/>
  <c r="G171"/>
  <c r="F171"/>
  <c r="F151"/>
  <c r="G222"/>
  <c r="G134"/>
  <c r="G128"/>
  <c r="G130"/>
  <c r="F134"/>
  <c r="F133" s="1"/>
  <c r="F132" s="1"/>
  <c r="F130"/>
  <c r="F128"/>
  <c r="G116"/>
  <c r="G114"/>
  <c r="G111"/>
  <c r="G107"/>
  <c r="G103"/>
  <c r="G98"/>
  <c r="G93"/>
  <c r="G91"/>
  <c r="G89"/>
  <c r="G83"/>
  <c r="F121"/>
  <c r="F116"/>
  <c r="F114"/>
  <c r="F111"/>
  <c r="F110" s="1"/>
  <c r="F107"/>
  <c r="F106" s="1"/>
  <c r="F105" s="1"/>
  <c r="F103"/>
  <c r="F102" s="1"/>
  <c r="F101" s="1"/>
  <c r="F98"/>
  <c r="F97" s="1"/>
  <c r="F96" s="1"/>
  <c r="F93"/>
  <c r="F91"/>
  <c r="F89"/>
  <c r="F83"/>
  <c r="F82" s="1"/>
  <c r="F81" s="1"/>
  <c r="G77"/>
  <c r="G73"/>
  <c r="G69"/>
  <c r="F77"/>
  <c r="F76" s="1"/>
  <c r="F75" s="1"/>
  <c r="F73"/>
  <c r="F72" s="1"/>
  <c r="F71" s="1"/>
  <c r="F69"/>
  <c r="F68" s="1"/>
  <c r="F67" s="1"/>
  <c r="H502" l="1"/>
  <c r="G466"/>
  <c r="G465" s="1"/>
  <c r="F466"/>
  <c r="F465" s="1"/>
  <c r="F424" s="1"/>
  <c r="H324"/>
  <c r="H178"/>
  <c r="H130"/>
  <c r="H89"/>
  <c r="F217"/>
  <c r="F216" s="1"/>
  <c r="F215" s="1"/>
  <c r="F214" s="1"/>
  <c r="H116"/>
  <c r="H93"/>
  <c r="G157"/>
  <c r="G102"/>
  <c r="H103"/>
  <c r="G138"/>
  <c r="H139"/>
  <c r="G68"/>
  <c r="H69"/>
  <c r="H91"/>
  <c r="G106"/>
  <c r="H107"/>
  <c r="H128"/>
  <c r="F150"/>
  <c r="H151"/>
  <c r="G301"/>
  <c r="H301" s="1"/>
  <c r="H302"/>
  <c r="G258"/>
  <c r="H259"/>
  <c r="G961"/>
  <c r="H962"/>
  <c r="H1052"/>
  <c r="G1051"/>
  <c r="G267"/>
  <c r="H268"/>
  <c r="G239"/>
  <c r="H240"/>
  <c r="G1081"/>
  <c r="H1082"/>
  <c r="G540"/>
  <c r="G110"/>
  <c r="H110" s="1"/>
  <c r="H111"/>
  <c r="G133"/>
  <c r="H134"/>
  <c r="G146"/>
  <c r="G145" s="1"/>
  <c r="H147"/>
  <c r="G347"/>
  <c r="H348"/>
  <c r="G1071"/>
  <c r="H1072"/>
  <c r="G948"/>
  <c r="H948" s="1"/>
  <c r="H949"/>
  <c r="G521"/>
  <c r="H521" s="1"/>
  <c r="H522"/>
  <c r="H989"/>
  <c r="G988"/>
  <c r="G418"/>
  <c r="H418" s="1"/>
  <c r="H419"/>
  <c r="H317"/>
  <c r="H318"/>
  <c r="G189"/>
  <c r="H190"/>
  <c r="G1016"/>
  <c r="H1016" s="1"/>
  <c r="H1022"/>
  <c r="H451"/>
  <c r="G437"/>
  <c r="G515"/>
  <c r="H515" s="1"/>
  <c r="H516"/>
  <c r="G1093"/>
  <c r="H1094"/>
  <c r="G431"/>
  <c r="H432"/>
  <c r="G72"/>
  <c r="H73"/>
  <c r="F120"/>
  <c r="H121"/>
  <c r="G76"/>
  <c r="H77"/>
  <c r="G82"/>
  <c r="H83"/>
  <c r="G97"/>
  <c r="H98"/>
  <c r="H114"/>
  <c r="G218"/>
  <c r="G217" s="1"/>
  <c r="H222"/>
  <c r="H171"/>
  <c r="G199"/>
  <c r="H199" s="1"/>
  <c r="G384"/>
  <c r="H384" s="1"/>
  <c r="H392"/>
  <c r="G234"/>
  <c r="H235"/>
  <c r="H472"/>
  <c r="G245"/>
  <c r="H246"/>
  <c r="F279"/>
  <c r="F278" s="1"/>
  <c r="F277" s="1"/>
  <c r="F255" s="1"/>
  <c r="G250"/>
  <c r="H250" s="1"/>
  <c r="H251"/>
  <c r="G193"/>
  <c r="H193" s="1"/>
  <c r="H194"/>
  <c r="G969"/>
  <c r="H970"/>
  <c r="G1064"/>
  <c r="H1065"/>
  <c r="G353"/>
  <c r="H353" s="1"/>
  <c r="H354"/>
  <c r="H284"/>
  <c r="G976"/>
  <c r="H976" s="1"/>
  <c r="H977"/>
  <c r="G210"/>
  <c r="H211"/>
  <c r="H306"/>
  <c r="H312"/>
  <c r="G361"/>
  <c r="H361" s="1"/>
  <c r="H367"/>
  <c r="G401"/>
  <c r="H401" s="1"/>
  <c r="H407"/>
  <c r="G942"/>
  <c r="H943"/>
  <c r="H1008"/>
  <c r="F157"/>
  <c r="F156" s="1"/>
  <c r="G113"/>
  <c r="F198"/>
  <c r="F197" s="1"/>
  <c r="F127"/>
  <c r="F126" s="1"/>
  <c r="F125" s="1"/>
  <c r="F124" s="1"/>
  <c r="F88"/>
  <c r="F87" s="1"/>
  <c r="F86" s="1"/>
  <c r="F80" s="1"/>
  <c r="F113"/>
  <c r="F109" s="1"/>
  <c r="G127"/>
  <c r="F95"/>
  <c r="G88"/>
  <c r="F66"/>
  <c r="F65" s="1"/>
  <c r="G63"/>
  <c r="G57"/>
  <c r="G52"/>
  <c r="H942" l="1"/>
  <c r="G1007"/>
  <c r="H1007" s="1"/>
  <c r="H431"/>
  <c r="G425"/>
  <c r="G278"/>
  <c r="G277" s="1"/>
  <c r="G56"/>
  <c r="G198"/>
  <c r="G197" s="1"/>
  <c r="H197" s="1"/>
  <c r="G188"/>
  <c r="G187" s="1"/>
  <c r="G109"/>
  <c r="H109" s="1"/>
  <c r="G51"/>
  <c r="G156"/>
  <c r="H157"/>
  <c r="G209"/>
  <c r="H210"/>
  <c r="H279"/>
  <c r="G1063"/>
  <c r="H1064"/>
  <c r="G96"/>
  <c r="H97"/>
  <c r="G75"/>
  <c r="H75" s="1"/>
  <c r="H76"/>
  <c r="G71"/>
  <c r="H71" s="1"/>
  <c r="H72"/>
  <c r="G1092"/>
  <c r="H1093"/>
  <c r="H189"/>
  <c r="G1070"/>
  <c r="H1070" s="1"/>
  <c r="H1071"/>
  <c r="H146"/>
  <c r="G1050"/>
  <c r="H1050" s="1"/>
  <c r="H1051"/>
  <c r="G105"/>
  <c r="H105" s="1"/>
  <c r="H106"/>
  <c r="H465"/>
  <c r="H466"/>
  <c r="H218"/>
  <c r="G975"/>
  <c r="H988"/>
  <c r="G514"/>
  <c r="H514" s="1"/>
  <c r="H540"/>
  <c r="G238"/>
  <c r="H238" s="1"/>
  <c r="H239"/>
  <c r="G257"/>
  <c r="H258"/>
  <c r="F145"/>
  <c r="F144" s="1"/>
  <c r="F123" s="1"/>
  <c r="H150"/>
  <c r="G137"/>
  <c r="H138"/>
  <c r="G87"/>
  <c r="H88"/>
  <c r="G126"/>
  <c r="H127"/>
  <c r="G968"/>
  <c r="H968" s="1"/>
  <c r="H969"/>
  <c r="G81"/>
  <c r="H81" s="1"/>
  <c r="H82"/>
  <c r="F119"/>
  <c r="H120"/>
  <c r="H347"/>
  <c r="G346"/>
  <c r="H346" s="1"/>
  <c r="G132"/>
  <c r="H132" s="1"/>
  <c r="H133"/>
  <c r="H113"/>
  <c r="H245"/>
  <c r="G244"/>
  <c r="G233"/>
  <c r="H233" s="1"/>
  <c r="H234"/>
  <c r="H437"/>
  <c r="G1080"/>
  <c r="H1080" s="1"/>
  <c r="H1081"/>
  <c r="G266"/>
  <c r="H267"/>
  <c r="G960"/>
  <c r="H961"/>
  <c r="G67"/>
  <c r="H68"/>
  <c r="G101"/>
  <c r="H101" s="1"/>
  <c r="H102"/>
  <c r="F79"/>
  <c r="F63"/>
  <c r="H63" s="1"/>
  <c r="F59"/>
  <c r="H59" s="1"/>
  <c r="F57"/>
  <c r="H57" s="1"/>
  <c r="F52"/>
  <c r="F51" s="1"/>
  <c r="F50" s="1"/>
  <c r="F49" s="1"/>
  <c r="H198" l="1"/>
  <c r="H187"/>
  <c r="H188"/>
  <c r="H277"/>
  <c r="H278"/>
  <c r="G55"/>
  <c r="G959"/>
  <c r="H959" s="1"/>
  <c r="H960"/>
  <c r="G86"/>
  <c r="H87"/>
  <c r="G967"/>
  <c r="H967" s="1"/>
  <c r="H975"/>
  <c r="H145"/>
  <c r="H96"/>
  <c r="G95"/>
  <c r="H95" s="1"/>
  <c r="G144"/>
  <c r="H156"/>
  <c r="G243"/>
  <c r="H243" s="1"/>
  <c r="H244"/>
  <c r="F118"/>
  <c r="H118" s="1"/>
  <c r="H119"/>
  <c r="H52"/>
  <c r="H67"/>
  <c r="G66"/>
  <c r="G265"/>
  <c r="H265" s="1"/>
  <c r="H266"/>
  <c r="H425"/>
  <c r="G424"/>
  <c r="H424" s="1"/>
  <c r="G125"/>
  <c r="H126"/>
  <c r="G136"/>
  <c r="H136" s="1"/>
  <c r="H137"/>
  <c r="G256"/>
  <c r="H257"/>
  <c r="G216"/>
  <c r="H217"/>
  <c r="G1091"/>
  <c r="H1091" s="1"/>
  <c r="H1092"/>
  <c r="H1063"/>
  <c r="G1062"/>
  <c r="H1062" s="1"/>
  <c r="G208"/>
  <c r="H209"/>
  <c r="G50"/>
  <c r="H51"/>
  <c r="F56"/>
  <c r="H56" s="1"/>
  <c r="G26"/>
  <c r="G31"/>
  <c r="G28" s="1"/>
  <c r="F31"/>
  <c r="F28" s="1"/>
  <c r="F26"/>
  <c r="F25" s="1"/>
  <c r="G21"/>
  <c r="F21"/>
  <c r="F20" s="1"/>
  <c r="F19" s="1"/>
  <c r="F18" s="1"/>
  <c r="F17" s="1"/>
  <c r="F16" s="1"/>
  <c r="H144" l="1"/>
  <c r="F24"/>
  <c r="F23" s="1"/>
  <c r="G65"/>
  <c r="H65" s="1"/>
  <c r="H66"/>
  <c r="G49"/>
  <c r="H50"/>
  <c r="G215"/>
  <c r="H216"/>
  <c r="G207"/>
  <c r="H208"/>
  <c r="H256"/>
  <c r="G255"/>
  <c r="H255" s="1"/>
  <c r="G124"/>
  <c r="G123" s="1"/>
  <c r="H125"/>
  <c r="G80"/>
  <c r="H86"/>
  <c r="G54"/>
  <c r="G38" s="1"/>
  <c r="H28"/>
  <c r="H31"/>
  <c r="G25"/>
  <c r="H25" s="1"/>
  <c r="H26"/>
  <c r="G20"/>
  <c r="H21"/>
  <c r="F55"/>
  <c r="F54" s="1"/>
  <c r="F38" s="1"/>
  <c r="F37" s="1"/>
  <c r="G1033"/>
  <c r="G1032" s="1"/>
  <c r="F1033"/>
  <c r="F1032" s="1"/>
  <c r="G1043"/>
  <c r="G1041"/>
  <c r="G1040" s="1"/>
  <c r="F1043"/>
  <c r="F1041"/>
  <c r="F1040" s="1"/>
  <c r="G911"/>
  <c r="G910" s="1"/>
  <c r="F911"/>
  <c r="F910" s="1"/>
  <c r="G893"/>
  <c r="G891"/>
  <c r="G889"/>
  <c r="F893"/>
  <c r="F891"/>
  <c r="F889"/>
  <c r="G879"/>
  <c r="G877"/>
  <c r="F877"/>
  <c r="F879"/>
  <c r="H1043" l="1"/>
  <c r="F876"/>
  <c r="G876"/>
  <c r="F906"/>
  <c r="F895" s="1"/>
  <c r="H893"/>
  <c r="H891"/>
  <c r="G37"/>
  <c r="H879"/>
  <c r="H889"/>
  <c r="H911"/>
  <c r="H1041"/>
  <c r="H55"/>
  <c r="H54"/>
  <c r="H124"/>
  <c r="H123"/>
  <c r="G206"/>
  <c r="H206" s="1"/>
  <c r="H207"/>
  <c r="H49"/>
  <c r="H877"/>
  <c r="H1032"/>
  <c r="H1033"/>
  <c r="H80"/>
  <c r="G79"/>
  <c r="H79" s="1"/>
  <c r="H215"/>
  <c r="G214"/>
  <c r="H214" s="1"/>
  <c r="G24"/>
  <c r="H24" s="1"/>
  <c r="G19"/>
  <c r="H20"/>
  <c r="F1031"/>
  <c r="F1030" s="1"/>
  <c r="F1029" s="1"/>
  <c r="F1028" s="1"/>
  <c r="F1027" s="1"/>
  <c r="F15"/>
  <c r="F875"/>
  <c r="F874" s="1"/>
  <c r="G888"/>
  <c r="F888"/>
  <c r="F884" s="1"/>
  <c r="F883" s="1"/>
  <c r="G884" l="1"/>
  <c r="H888"/>
  <c r="G875"/>
  <c r="H876"/>
  <c r="G23"/>
  <c r="H23" s="1"/>
  <c r="H37"/>
  <c r="H38"/>
  <c r="G906"/>
  <c r="H910"/>
  <c r="G1031"/>
  <c r="H1040"/>
  <c r="G18"/>
  <c r="H19"/>
  <c r="G874" l="1"/>
  <c r="H874" s="1"/>
  <c r="H875"/>
  <c r="G895"/>
  <c r="H895" s="1"/>
  <c r="H906"/>
  <c r="G1030"/>
  <c r="H1031"/>
  <c r="G883"/>
  <c r="H884"/>
  <c r="G17"/>
  <c r="H18"/>
  <c r="G1029" l="1"/>
  <c r="H1030"/>
  <c r="G873"/>
  <c r="G872" s="1"/>
  <c r="H883"/>
  <c r="H921"/>
  <c r="F873"/>
  <c r="G16"/>
  <c r="H17"/>
  <c r="F872" l="1"/>
  <c r="F871" s="1"/>
  <c r="F1099" s="1"/>
  <c r="H873"/>
  <c r="G1028"/>
  <c r="H1029"/>
  <c r="H16"/>
  <c r="G15"/>
  <c r="G1027" l="1"/>
  <c r="H1027" s="1"/>
  <c r="H1028"/>
  <c r="G871"/>
  <c r="H871" s="1"/>
  <c r="H872"/>
  <c r="H15"/>
  <c r="G1099" l="1"/>
  <c r="H1099" s="1"/>
</calcChain>
</file>

<file path=xl/sharedStrings.xml><?xml version="1.0" encoding="utf-8"?>
<sst xmlns="http://schemas.openxmlformats.org/spreadsheetml/2006/main" count="4702" uniqueCount="831">
  <si>
    <t>Наименования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</si>
  <si>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</si>
  <si>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</si>
  <si>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</si>
  <si>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</si>
  <si>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</si>
  <si>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</si>
  <si>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</si>
  <si>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</si>
  <si>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"Управление имуществом и муниципальными финансами"</t>
  </si>
  <si>
    <t>1200000000</t>
  </si>
  <si>
    <t>Обеспечивающая подпрограмма</t>
  </si>
  <si>
    <t>1250000000</t>
  </si>
  <si>
    <t>Основное мероприятие "Создание условий для реализации полномочий органов местного самоуправления"</t>
  </si>
  <si>
    <t>1250100000</t>
  </si>
  <si>
    <t>Функционирование высшего должностного лица</t>
  </si>
  <si>
    <t>1250100110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</si>
  <si>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</si>
  <si>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</si>
  <si>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</si>
  <si>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</si>
  <si>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</si>
  <si>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</si>
  <si>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</si>
  <si>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9500000000</t>
  </si>
  <si>
    <t>Председатель представительного органа местного самоуправления</t>
  </si>
  <si>
    <t>9500000010</t>
  </si>
  <si>
    <t>Расходы на содержание представительного органа муниципального образования</t>
  </si>
  <si>
    <t>9500000030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</si>
  <si>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</si>
  <si>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</si>
  <si>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</si>
  <si>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</si>
  <si>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</si>
  <si>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</si>
  <si>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Подпрограмма "Совершенствование муниципальной службы Московской области"</t>
  </si>
  <si>
    <t>1230000000</t>
  </si>
  <si>
    <t>Основное мероприятие "Организация профессионального развития муниципальных служащих Московской области"</t>
  </si>
  <si>
    <t>1230100000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</si>
  <si>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</si>
  <si>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1230100830</t>
  </si>
  <si>
    <t>Обеспечение деятельности администрации</t>
  </si>
  <si>
    <t>1250100120</t>
  </si>
  <si>
    <t>Иные бюджетные ассигнования</t>
  </si>
  <si>
    <t>800</t>
  </si>
  <si>
    <t>Уплата налогов, сборов и иных платежей</t>
  </si>
  <si>
    <t>850</t>
  </si>
  <si>
    <t>Обеспечение деятельности органов местного самоуправления</t>
  </si>
  <si>
    <t>1250100130</t>
  </si>
  <si>
    <t>Муниципальная программа "Цифровое муниципальное образование"</t>
  </si>
  <si>
    <t>1500000000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</si>
  <si>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</si>
  <si>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1520000000</t>
  </si>
  <si>
    <t>Основное мероприятие "Информационная инфраструктура"</t>
  </si>
  <si>
    <t>1520100000</t>
  </si>
  <si>
    <t>Развитие информационной инфраструктуры</t>
  </si>
  <si>
    <t>1520101150</t>
  </si>
  <si>
    <t>Основное мероприятие "Информационная безопасность"</t>
  </si>
  <si>
    <t>1520200000</t>
  </si>
  <si>
    <t>Информационная безопасность</t>
  </si>
  <si>
    <t>1520201160</t>
  </si>
  <si>
    <t>Основное мероприятие "Цифровое государственное управление"</t>
  </si>
  <si>
    <t>1520300000</t>
  </si>
  <si>
    <t>Цифровое государственное управление</t>
  </si>
  <si>
    <t>1520301170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</si>
  <si>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</si>
  <si>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</si>
  <si>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деятельности финансового органа</t>
  </si>
  <si>
    <t>1250100160</t>
  </si>
  <si>
    <t>Председатель Контрольно-счетной палаты</t>
  </si>
  <si>
    <t>9500000140</t>
  </si>
  <si>
    <t>Обеспечение деятельности контрольно-счетной палаты</t>
  </si>
  <si>
    <t>9500000150</t>
  </si>
  <si>
    <t>Резервные фонды</t>
  </si>
  <si>
    <t>11</t>
  </si>
  <si>
    <t>Непрограммные расходы</t>
  </si>
  <si>
    <t>9900000000</t>
  </si>
  <si>
    <t>Резервный фонд администрации</t>
  </si>
  <si>
    <t>9900000060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</si>
  <si>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</si>
  <si>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</si>
  <si>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</si>
  <si>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</si>
  <si>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"Культура"</t>
  </si>
  <si>
    <t>0200000000</t>
  </si>
  <si>
    <t>Подпрограмма "Развитие архивного дела"</t>
  </si>
  <si>
    <t>0270000000</t>
  </si>
  <si>
    <t>Основное мероприятие "Хранение, комплектование, учет и использование архивных документов в муниципальных архивах"</t>
  </si>
  <si>
    <t>0270100000</t>
  </si>
  <si>
    <t>Расходы на обеспечение деятельности (оказание услуг) муниципальных архивов</t>
  </si>
  <si>
    <t>0270106160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</si>
  <si>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</si>
  <si>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0270200000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</si>
  <si>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</si>
  <si>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0270260690</t>
  </si>
  <si>
    <t>Муниципальная программа "Образование"</t>
  </si>
  <si>
    <t>0300000000</t>
  </si>
  <si>
    <t>Подпрограмма "Общее образование"</t>
  </si>
  <si>
    <t>0320000000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</si>
  <si>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</si>
  <si>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0320300000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</si>
  <si>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</si>
  <si>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0320360680</t>
  </si>
  <si>
    <t>Подпрограмма "Развитие имущественного комплекса"</t>
  </si>
  <si>
    <t>1210000000</t>
  </si>
  <si>
    <t>Основное мероприятие "Управление имуществом, находящимся в муниципальной собственности, и выполнение кадастровых работ"</t>
  </si>
  <si>
    <t>1210200000</t>
  </si>
  <si>
    <t>Владение, пользование и распоряжение имуществом, находящимся в муниципальной собственности городского округа</t>
  </si>
  <si>
    <t>1210200170</t>
  </si>
  <si>
    <t>Основное мероприятие "Создание условий для реализации государственных полномочий в области земельных отношений"</t>
  </si>
  <si>
    <t>1210300000</t>
  </si>
  <si>
    <t>Осуществление государственных полномочий Московской области в области земельных отношений</t>
  </si>
  <si>
    <t>1210360830</t>
  </si>
  <si>
    <t>Исполнение судебных актов</t>
  </si>
  <si>
    <t>830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</si>
  <si>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</si>
  <si>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1250106090</t>
  </si>
  <si>
    <t>Расходы на выплаты персоналу казенных учреждений</t>
  </si>
  <si>
    <t>110</t>
  </si>
  <si>
    <t>1250106091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</si>
  <si>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</si>
  <si>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1300000000</t>
  </si>
  <si>
    <t>1350000000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</si>
  <si>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</si>
  <si>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1350400000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</si>
  <si>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</si>
  <si>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1350451200</t>
  </si>
  <si>
    <t>Основное мероприятие "Подготовка и проведение Всероссийской переписи населения"</t>
  </si>
  <si>
    <t>1350600000</t>
  </si>
  <si>
    <t>Проведение Всероссийской переписи населения 2020 года</t>
  </si>
  <si>
    <t>1350654690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</si>
  <si>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</si>
  <si>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1510000000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</si>
  <si>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</si>
  <si>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1510200000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</si>
  <si>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</si>
  <si>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1510206190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</si>
  <si>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</si>
  <si>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</si>
  <si>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</si>
  <si>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</si>
  <si>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</si>
  <si>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15102S0140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</si>
  <si>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</si>
  <si>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>1510300000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</si>
  <si>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</si>
  <si>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15103S0860</t>
  </si>
  <si>
    <t>Национальная оборона</t>
  </si>
  <si>
    <t>Мобилизационная подготовка экономики</t>
  </si>
  <si>
    <t>Организация и осуществление мероприятий по мобилизационной подготовке</t>
  </si>
  <si>
    <t>1250100720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</si>
  <si>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</si>
  <si>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</si>
  <si>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</si>
  <si>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Муниципальная программа "Безопасность и обеспечение безопасности жизнедеятельности населения"</t>
  </si>
  <si>
    <t>0800000000</t>
  </si>
  <si>
    <t>Подпрограмма "Снижение рисков возникновения и смягчение последствий чрезвычайных ситуаций природного и техногенного характера"</t>
  </si>
  <si>
    <t>0820000000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</si>
  <si>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территорий"</t>
  </si>
  <si>
    <t>0820100000</t>
  </si>
  <si>
    <t>Участие в предупреждении и ликвидации последствий чрезвычайных ситуаций в границах городского округа</t>
  </si>
  <si>
    <t>0820100340</t>
  </si>
  <si>
    <t>Содержание и развитие муниципальных экстренных оперативных служб</t>
  </si>
  <si>
    <t>0820101020</t>
  </si>
  <si>
    <t>Подпрограмма "Развитие и совершенствование систем оповещения и информирования населения Московской области"</t>
  </si>
  <si>
    <t>0830000000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</si>
  <si>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Московской области"</t>
  </si>
  <si>
    <t>0830100000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</si>
  <si>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</si>
  <si>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0830100690</t>
  </si>
  <si>
    <t>Подпрограмма "Обеспечение мероприятий гражданской обороны"</t>
  </si>
  <si>
    <t>0850000000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</si>
  <si>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</si>
  <si>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0850200000</t>
  </si>
  <si>
    <t>Организация и осуществление мероприятий по территориальной обороне и гражданской обороне</t>
  </si>
  <si>
    <t>0850200670</t>
  </si>
  <si>
    <t>Другие вопросы в области национальной безопасности и правоохранительной деятельности</t>
  </si>
  <si>
    <t>14</t>
  </si>
  <si>
    <t>Подпрограмма "Профилактика преступлений и иных правонарушений"</t>
  </si>
  <si>
    <t>0810000000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</si>
  <si>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</si>
  <si>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0810400000</t>
  </si>
  <si>
    <t>Осуществление мероприятий в сфере профилактики правонарушений</t>
  </si>
  <si>
    <t>0810400900</t>
  </si>
  <si>
    <t>Подпрограмма "Обеспечение пожарной безопасности"</t>
  </si>
  <si>
    <t>0840000000</t>
  </si>
  <si>
    <t>Основное мероприятие "Повышение степени пожарной безопасности"</t>
  </si>
  <si>
    <t>0840100000</t>
  </si>
  <si>
    <t>Обеспечение первичных мер пожарной безопасности в границах городского округа</t>
  </si>
  <si>
    <t>0840100360</t>
  </si>
  <si>
    <t>Национальная экономика</t>
  </si>
  <si>
    <t>Сельское хозяйство и рыболовство</t>
  </si>
  <si>
    <t>05</t>
  </si>
  <si>
    <t>Муниципальная программа "Развитие сельского хозяйства"</t>
  </si>
  <si>
    <t>0600000000</t>
  </si>
  <si>
    <t>Подпрограмма "Обеспечение эпизоотического и ветеринарно-санитарного благополучия"</t>
  </si>
  <si>
    <t>0640000000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</si>
  <si>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</si>
  <si>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0640100000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</si>
  <si>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</si>
  <si>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0640160870</t>
  </si>
  <si>
    <t>Транспорт</t>
  </si>
  <si>
    <t>08</t>
  </si>
  <si>
    <t>Муниципальная программа "Развитие и функционирование дорожно-транспортного комплекса"</t>
  </si>
  <si>
    <t>1400000000</t>
  </si>
  <si>
    <t>Подпрограмма "Пассажирский транспорт общего пользования"</t>
  </si>
  <si>
    <t>1410000000</t>
  </si>
  <si>
    <t>Основное мероприятие "Организация транспортного обслуживания населения по муниципальным маршрутам регулярных перевозок по регулируемым тарифам в соответствии с муниципальными контрактами и договорами на выполнение работ по перевозке пассажиров"</t>
  </si>
  <si>
    <t>1410200000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</si>
  <si>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</si>
  <si>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1410200280</t>
  </si>
  <si>
    <t>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</si>
  <si>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>14102S1570</t>
  </si>
  <si>
    <t>Дорожное хозяйство (дорожные фонды)</t>
  </si>
  <si>
    <t>Подпрограмма "Дороги Подмосковья"</t>
  </si>
  <si>
    <t>1420000000</t>
  </si>
  <si>
    <t>Основное мероприятие "Строительство и реконструкция автомобильных дорог местного значения"</t>
  </si>
  <si>
    <t>1420200000</t>
  </si>
  <si>
    <t>Софинансирование работ по строительству (реконструкции) объектов дорожного хозяйства местного значения</t>
  </si>
  <si>
    <t>14202S4360</t>
  </si>
  <si>
    <t>Основное мероприятие "Ремонт, капитальный ремонт сети автомобильных дорог, мостов и путепроводов местного значения"</t>
  </si>
  <si>
    <t>1420500000</t>
  </si>
  <si>
    <t>Дорожная деятельность в отношении автомобильных дорог местного значения в границах городского округа</t>
  </si>
  <si>
    <t>1420500200</t>
  </si>
  <si>
    <t>Софинансирование работ по капитальному ремонту и ремонту автомобильных дорог общего пользования местного значения</t>
  </si>
  <si>
    <t>14205S0240</t>
  </si>
  <si>
    <t>Софинансирование работ в целях проведения капитального ремонта и ремонта автомобильных дорог, примыкающих к территориям садоводческих, огороднических и дачных некоммерческих объединений граждан</t>
  </si>
  <si>
    <t>14205S0250</t>
  </si>
  <si>
    <t>1450000000</t>
  </si>
  <si>
    <t>1450100000</t>
  </si>
  <si>
    <t>Осуществление муниципального контроля за сохранностью автомобильных дорог местного значения в границах городского округа, а также осуществление иных полномочий в области использования автомобильных дорог и осуществления дорожной деятельности</t>
  </si>
  <si>
    <t>1450100230</t>
  </si>
  <si>
    <t>Муниципальная программа "Формирование современной комфортной городской среды"</t>
  </si>
  <si>
    <t>1700000000</t>
  </si>
  <si>
    <t>Подпрограмма "Благоустройство территорий"</t>
  </si>
  <si>
    <t>1720000000</t>
  </si>
  <si>
    <t>Основное мероприятие "Обеспечение комфортной среды проживания на территории муниципального образования"</t>
  </si>
  <si>
    <t>1720100000</t>
  </si>
  <si>
    <t>Организация благоустройства территории городского округа в части ремонта асфальтового покрытия дворовых территорий</t>
  </si>
  <si>
    <t>1720100630</t>
  </si>
  <si>
    <t>Связь и информатика</t>
  </si>
  <si>
    <t>10</t>
  </si>
  <si>
    <t>Федеральный проект "Информационная инфраструктура"</t>
  </si>
  <si>
    <t>152D200000</t>
  </si>
  <si>
    <t>152D270600</t>
  </si>
  <si>
    <t>152D2S0600</t>
  </si>
  <si>
    <t>Федеральный проект "Цифровое государственное управление"</t>
  </si>
  <si>
    <t>152D600000</t>
  </si>
  <si>
    <t>Предоставление доступа к электронным сервисам цифровой инфраструктуры в сфере жилищно-коммунального хозяйства</t>
  </si>
  <si>
    <t>152D6S0940</t>
  </si>
  <si>
    <t>Федеральный проект "Цифровая образовательная среда"</t>
  </si>
  <si>
    <t>152E400000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</si>
  <si>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</si>
  <si>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152E4S1690</t>
  </si>
  <si>
    <t>Оснащение планшетными компьютерами общеобразовательных организаций в Московской области</t>
  </si>
  <si>
    <t>152E4S2770</t>
  </si>
  <si>
    <t>Оснащение мультимедийными проекторами и экранами для мультимедийных проекторов общеобразовательных организаций в Московской области</t>
  </si>
  <si>
    <t>152E4S2780</t>
  </si>
  <si>
    <t>Другие вопросы в области национальной экономики</t>
  </si>
  <si>
    <t>12</t>
  </si>
  <si>
    <t>Основное мероприятие "Оснащение 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токсикоманией"</t>
  </si>
  <si>
    <t>0810600000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</si>
  <si>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</si>
  <si>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0810662820</t>
  </si>
  <si>
    <t>Муниципальная программа "Жилище"</t>
  </si>
  <si>
    <t>0900000000</t>
  </si>
  <si>
    <t>Подпрограмма "Комплексное освоение земельных участков в целях жилищного строительства и развитие застроенных территорий"</t>
  </si>
  <si>
    <t>0910000000</t>
  </si>
  <si>
    <t>Основное мероприятие "Финансовое обеспечение выполнения отдельных государственных полномочий в сфере жилищной политики, переданных органам местного самоуправления"</t>
  </si>
  <si>
    <t>0910700000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</si>
  <si>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</si>
  <si>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0910760710</t>
  </si>
  <si>
    <t>Муниципальная программа "Предпринимательство"</t>
  </si>
  <si>
    <t>1100000000</t>
  </si>
  <si>
    <t>Подпрограмма "Инвестиции"</t>
  </si>
  <si>
    <t>1110000000</t>
  </si>
  <si>
    <t>Основное мероприятие "Создание многофункциональных индустриальных парков, технопарков (технологических парков), инновационно-технологических центров, промышленных площадок на территории Московской области"</t>
  </si>
  <si>
    <t>1110200000</t>
  </si>
  <si>
    <t>Стимулирование инвестиционной деятельности муниципальных образований за счет средств местного бюджета</t>
  </si>
  <si>
    <t>1110274510</t>
  </si>
  <si>
    <t>Подпрограмма "Развитие малого и среднего предпринимательства"</t>
  </si>
  <si>
    <t>1130000000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</si>
  <si>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</si>
  <si>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1130200000</t>
  </si>
  <si>
    <t>Содействие развитию малого и среднего предпринимательства</t>
  </si>
  <si>
    <t>1130200750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</si>
  <si>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</si>
  <si>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</si>
  <si>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Расходы на обеспечение деятельности (оказание услуг) муниципальных учреждений в сфере предпринимательства, создание коворкинг центров</t>
  </si>
  <si>
    <t>1130206210</t>
  </si>
  <si>
    <t>Подпрограмма "Развитие потребительского рынка и услуг"</t>
  </si>
  <si>
    <t>1140000000</t>
  </si>
  <si>
    <t>Основное мероприятие "Развитие потребительского рынка и услуг"</t>
  </si>
  <si>
    <t>1140100000</t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</si>
  <si>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</si>
  <si>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1140101230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</si>
  <si>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</si>
  <si>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</si>
  <si>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Муниципальная программа "Архитектура и градостроительство"</t>
  </si>
  <si>
    <t>1600000000</t>
  </si>
  <si>
    <t>Подпрограмма "Разработка Генерального плана развития городского округа "</t>
  </si>
  <si>
    <t>1610000000</t>
  </si>
  <si>
    <t>Основное мероприятие "Обеспечение разработки и внесение изменений в нормативы градостроительного проектирования городского округа"</t>
  </si>
  <si>
    <t>1610400000</t>
  </si>
  <si>
    <t>Утверждение генеральных планов городского округа, правил землепользования и застройки, утверждение подготовленной на основе генеральных планов городского округа документации по планировке территории, выдача разрешений на строительство</t>
  </si>
  <si>
    <t>1610400650</t>
  </si>
  <si>
    <t>Подпрограмма "Реализация политики пространственного развития"</t>
  </si>
  <si>
    <t>1620000000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</si>
  <si>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самоуправления"</t>
  </si>
  <si>
    <t>1620300000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</si>
  <si>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</si>
  <si>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1620360700</t>
  </si>
  <si>
    <t>Основное мероприятие "Обеспечение мер по ликвидации самовольных, недостроенных и аварийных объектов на территории муниципального образования"</t>
  </si>
  <si>
    <t>1620400000</t>
  </si>
  <si>
    <t>Ликвидация самовольных, недостроенных и аварийных объектов на территории муниципального образования</t>
  </si>
  <si>
    <t>1620401210</t>
  </si>
  <si>
    <t>Муниципальная программа "Строительство объектов социальной инфраструктуры"</t>
  </si>
  <si>
    <t>1800000000</t>
  </si>
  <si>
    <t>1870000000</t>
  </si>
  <si>
    <t>1870100000</t>
  </si>
  <si>
    <t>Расходы на обеспечение деятельности (оказание услуг) муниципальных учреждений в сфере строительства</t>
  </si>
  <si>
    <t>1870106030</t>
  </si>
  <si>
    <t>Жилищно-коммунальное хозяйство</t>
  </si>
  <si>
    <t>Жилищное хозяйство</t>
  </si>
  <si>
    <t>Подпрограмма "Создание условий для обеспечения комфортного проживания жителей в многоквартирных домах"</t>
  </si>
  <si>
    <t>1730000000</t>
  </si>
  <si>
    <t>Основное мероприятие "Приведение в надлежащее состояние подъездов в многоквартирных домах"</t>
  </si>
  <si>
    <t>1730100000</t>
  </si>
  <si>
    <t>Ремонт подъездов в многоквартирных домах</t>
  </si>
  <si>
    <t>17301S0950</t>
  </si>
  <si>
    <t>Муниципальная программа "Переселение граждан из аварийного жилищного фонда"</t>
  </si>
  <si>
    <t>1900000000</t>
  </si>
  <si>
    <t>Подпрограмма "Обеспечение устойчивого сокращения непригодного для проживания жилищного фонда"</t>
  </si>
  <si>
    <t>1910000000</t>
  </si>
  <si>
    <t>Федеральный проект "Обеспечение устойчивого сокращения непригодного для проживания жилищного фонда"</t>
  </si>
  <si>
    <t>191F300000</t>
  </si>
  <si>
    <t>Обеспечение мероприятий по устойчивому сокращению непригодного для проживания жилищного фонда</t>
  </si>
  <si>
    <t>191F367484</t>
  </si>
  <si>
    <t>Капитальные вложения в объекты государственной (муниципальной) собственности</t>
  </si>
  <si>
    <t>400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</si>
  <si>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</si>
  <si>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</si>
  <si>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Подпрограмма "Обеспечение мероприятий по переселению граждан из аварийного жилищного фонда в Московской области"</t>
  </si>
  <si>
    <t>1920000000</t>
  </si>
  <si>
    <t>Основное мероприятие "Переселение граждан из аварийного жилищного фонда"</t>
  </si>
  <si>
    <t>1920200000</t>
  </si>
  <si>
    <t>Обеспечение мероприятий по переселению граждан из аварийного жилищного фонда за счет средств местного бюджета</t>
  </si>
  <si>
    <t>1920279605</t>
  </si>
  <si>
    <t>Обеспечение мероприятий по переселению граждан из аварийного жилищного фонда</t>
  </si>
  <si>
    <t>19202S9605</t>
  </si>
  <si>
    <t>Основное мероприятие "Переселение граждан из многоквартирных жилых домов, признанных аварийными в установленном законодательством порядке в рамках Адресной программы Московской области "Переселение граждан из аварийного жилищного фонда в Московской области на 2016-2020 годы"</t>
  </si>
  <si>
    <t>1920400000</t>
  </si>
  <si>
    <t>19204S9602</t>
  </si>
  <si>
    <t>Коммунальное хозяйство</t>
  </si>
  <si>
    <t>Муниципальная программа "Развитие инженерной инфраструктуры и энергоэффективности"</t>
  </si>
  <si>
    <t>1000000000</t>
  </si>
  <si>
    <t>Подпрограмма "Чистая вода"</t>
  </si>
  <si>
    <t>1010000000</t>
  </si>
  <si>
    <t>Основное мероприятие "Строительство,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области"</t>
  </si>
  <si>
    <t>1010200000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</si>
  <si>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</si>
  <si>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1010200190</t>
  </si>
  <si>
    <t>Подпрограмма "Системы водоотведения"</t>
  </si>
  <si>
    <t>1020000000</t>
  </si>
  <si>
    <t>Основное мероприятие "Строительство, реконструкция (модернизация) , капитальный ремонт, приобретение, монтаж и ввод в эксплуатацию объектов очистки сточных вод на территории муниципальных образований Московской области"</t>
  </si>
  <si>
    <t>1020100000</t>
  </si>
  <si>
    <t>1020100190</t>
  </si>
  <si>
    <t>Основное мероприятие "Строительство (реконструкция), капитальный ремонт канализационных коллекторов (участков) и канализационных насосных станций на территории муниципальных образований Московской области"</t>
  </si>
  <si>
    <t>1020200000</t>
  </si>
  <si>
    <t>Строительство (реконструкция) канализационных коллекторов, канализационных насосных станций</t>
  </si>
  <si>
    <t>10202S4030</t>
  </si>
  <si>
    <t>Бюджетные инвестиции</t>
  </si>
  <si>
    <t>410</t>
  </si>
  <si>
    <t>Подпрограмма "Создание условий для обеспечения качественными коммунальными услугами"</t>
  </si>
  <si>
    <t>1030000000</t>
  </si>
  <si>
    <t>Основное мероприятие "Строительство, реконструкция, капитальный (текущий) ремонт, приобретение, монтаж и ввод в эксплуатацию объектов коммунальной инфраструктуры"</t>
  </si>
  <si>
    <t>1030200000</t>
  </si>
  <si>
    <t>1030200190</t>
  </si>
  <si>
    <t>Строительство и реконструкция объектов коммунальной инфраструктуры</t>
  </si>
  <si>
    <t>10302S4080</t>
  </si>
  <si>
    <t>Подпрограмма "Энергосбережение и повышение энергетической эффективности"</t>
  </si>
  <si>
    <t>1040000000</t>
  </si>
  <si>
    <t>Основное мероприятие "Организация учета энергоресурсов в жилищном фонде"</t>
  </si>
  <si>
    <t>1040200000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</si>
  <si>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</si>
  <si>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1040201200</t>
  </si>
  <si>
    <t>Подпрограмма "Развитие газификации"</t>
  </si>
  <si>
    <t>1060000000</t>
  </si>
  <si>
    <t>Основное мероприятие "Строительство газопроводов в населенных пунктах"</t>
  </si>
  <si>
    <t>1060100000</t>
  </si>
  <si>
    <t>1060100190</t>
  </si>
  <si>
    <t>1080000000</t>
  </si>
  <si>
    <t>1080100000</t>
  </si>
  <si>
    <t>1080100190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</si>
  <si>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</si>
  <si>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840</t>
  </si>
  <si>
    <t>Благоустройство</t>
  </si>
  <si>
    <t>Подпрограмма "Развитие мелиорации земель сельскохозяйственного назначения"</t>
  </si>
  <si>
    <t>0620000000</t>
  </si>
  <si>
    <t>Основное мероприятие "Предотвращение выбытия из оборота земель сельскохозяйственного назначения и развитие мелиоративных систем и гидротехнических сооружений сельскохозяйственного назначения"</t>
  </si>
  <si>
    <t>0620100000</t>
  </si>
  <si>
    <t>Основное мероприятие "Организация ритуальных услуг и содержание мест захоронения"</t>
  </si>
  <si>
    <t>0810700000</t>
  </si>
  <si>
    <t>Содержание мест захоронения</t>
  </si>
  <si>
    <t>0810700590</t>
  </si>
  <si>
    <t>Проведение инвентаризации мест захоронений</t>
  </si>
  <si>
    <t>0810701240</t>
  </si>
  <si>
    <t>Расходы на обеспечение деятельности (оказание услуг) муниципальных учреждений в сфере похоронного дела</t>
  </si>
  <si>
    <t>0810706250</t>
  </si>
  <si>
    <t>Подпрограмма "Комфортная городская среда"</t>
  </si>
  <si>
    <t>1710000000</t>
  </si>
  <si>
    <t>Основное мероприятие "Благоустройство общественных территорий муниципальных образований Московской области"</t>
  </si>
  <si>
    <t>1710100000</t>
  </si>
  <si>
    <t>Приобретение и установка технических сооружений (устройств) для развлечений, оснащенных электрическим приводом</t>
  </si>
  <si>
    <t>17101S1340</t>
  </si>
  <si>
    <t>Субсидии автономным учреждениям</t>
  </si>
  <si>
    <t>620</t>
  </si>
  <si>
    <t>Федеральный проект "Формирование комфортной городской среды"</t>
  </si>
  <si>
    <t>171F200000</t>
  </si>
  <si>
    <t>Создание новых и (или) благоустройство существующих парков культуры и отдыха</t>
  </si>
  <si>
    <t>171F2S0070</t>
  </si>
  <si>
    <t>Приобретение коммунальной техники</t>
  </si>
  <si>
    <t>171F2S1360</t>
  </si>
  <si>
    <t>Обустройство и установка детских игровых площадок на территории муниципальных образований Московской области</t>
  </si>
  <si>
    <t>171F2S1580</t>
  </si>
  <si>
    <t>Устройство и капитальный ремонт архитектурно-художественного освещения в рамках реализации проекта "Светлый город"</t>
  </si>
  <si>
    <t>171F2S2580</t>
  </si>
  <si>
    <t>Устройство и капитальный ремонт электросетевого хозяйства, систем наружного освещения в рамках реализации проекта "Светлый город"</t>
  </si>
  <si>
    <t>171F2S2630</t>
  </si>
  <si>
    <t>Организация благоустройства территории городского округа</t>
  </si>
  <si>
    <t>1720100620</t>
  </si>
  <si>
    <t>Оплата исполнительных листов, судебных издержек</t>
  </si>
  <si>
    <t>9900000080</t>
  </si>
  <si>
    <t>Другие вопросы в области жилищно-коммунального хозяйства</t>
  </si>
  <si>
    <t>Муниципальная программа "Социальная защита населения"</t>
  </si>
  <si>
    <t>0400000000</t>
  </si>
  <si>
    <t>Подпрограмма "Социальная поддержка граждан"</t>
  </si>
  <si>
    <t>0410000000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</si>
  <si>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</si>
  <si>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0410300000</t>
  </si>
  <si>
    <t>Обеспечение предоставления гражданам субсидий на оплату жилого помещения и коммунальных услуг</t>
  </si>
  <si>
    <t>0410361420</t>
  </si>
  <si>
    <t>Муниципальная программа "Экология и окружающая среда"</t>
  </si>
  <si>
    <t>0700000000</t>
  </si>
  <si>
    <t>Подпрограмма "Развитие водохозяйственного комплекса"</t>
  </si>
  <si>
    <t>0720000000</t>
  </si>
  <si>
    <t>Основное мероприятие "Обеспечение безопасности гидротехнических сооружений и проведение мероприятий по берегоукреплению"</t>
  </si>
  <si>
    <t>0720100000</t>
  </si>
  <si>
    <t>Организация мероприятий по охране окружающей среды в границах городского округа</t>
  </si>
  <si>
    <t>0720100370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</si>
  <si>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</si>
  <si>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1080162670</t>
  </si>
  <si>
    <t>Взносы на капитальный ремонт общего имущества многоквартирных домов</t>
  </si>
  <si>
    <t>1210200180</t>
  </si>
  <si>
    <t>Охрана окружающей среды</t>
  </si>
  <si>
    <t>Другие вопросы в области охраны окружающей среды</t>
  </si>
  <si>
    <t>Подпрограмма "Охрана окружающей среды"</t>
  </si>
  <si>
    <t>0710000000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</si>
  <si>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</si>
  <si>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0710100000</t>
  </si>
  <si>
    <t>0710100370</t>
  </si>
  <si>
    <t>Основное мероприятие "Вовлечение населения в экологические мероприятия"</t>
  </si>
  <si>
    <t>0710300000</t>
  </si>
  <si>
    <t>0710300370</t>
  </si>
  <si>
    <t>Подпрограмма "Региональная программа в области обращения с отходами, в том числе с твердыми коммунальными отходами"</t>
  </si>
  <si>
    <t>0750000000</t>
  </si>
  <si>
    <t>Организации деятельности по сбору, транспортированию, обработке, утилизации, обезвреживанию, захоронению твердых коммунальных отходов</t>
  </si>
  <si>
    <t>Федеральный проект "Чистая страна"</t>
  </si>
  <si>
    <t>075G100000</t>
  </si>
  <si>
    <t>Ликвидация несанкционированных свалок в границах городов и наиболее опасных объектов накопленного экологического вреда окружающей среде</t>
  </si>
  <si>
    <t>075G152420</t>
  </si>
  <si>
    <t>Рекультивация полигонов твердых коммунальных отходов</t>
  </si>
  <si>
    <t>075G152429</t>
  </si>
  <si>
    <t>Образование</t>
  </si>
  <si>
    <t>07</t>
  </si>
  <si>
    <t>Дошкольное образование</t>
  </si>
  <si>
    <t>Подпрограмма "Дошкольное образование"</t>
  </si>
  <si>
    <t>0310000000</t>
  </si>
  <si>
    <t>Основное мероприятие "Проведение капитального ремонта объектов дошкольного образования"</t>
  </si>
  <si>
    <t>0310100000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</si>
  <si>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</si>
  <si>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03101S2130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</si>
  <si>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</si>
  <si>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0310200000</t>
  </si>
  <si>
    <t>Расходы на обеспечение деятельности (оказание услуг) муниципальных учреждений - дошкольные образовательные организации</t>
  </si>
  <si>
    <t>0310206040</t>
  </si>
  <si>
    <t>Расходы на обеспечение деятельности (оказание услуг) муниципальных учреждений - дошкольные образовательные организации (мероприятия в сфере образования)</t>
  </si>
  <si>
    <t>0310206041</t>
  </si>
  <si>
    <t>Расходы на обеспечение деятельности (оказание услуг) муниципальных учреждений - дошкольные образовательные организации (укрепление материально-технической базы и проведение текущего ремонта учреждений образования)</t>
  </si>
  <si>
    <t>0310206042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</si>
  <si>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</si>
  <si>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0310262110</t>
  </si>
  <si>
    <t>Подпрограмма "Доступная среда"</t>
  </si>
  <si>
    <t>0420000000</t>
  </si>
  <si>
    <t>Основное мероприятие "Создание безбарьерной среды на объектах социальной, инженерной и транспортной инфраструктуры"</t>
  </si>
  <si>
    <t>0420200000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</si>
  <si>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</si>
  <si>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04202S2640</t>
  </si>
  <si>
    <t>Подпрограмма "Строительство (реконструкция) объектов образования"</t>
  </si>
  <si>
    <t>1830000000</t>
  </si>
  <si>
    <t>Основное мероприятие "Организация строительства (реконструкции) объектов дошкольного образования"</t>
  </si>
  <si>
    <t>1830100000</t>
  </si>
  <si>
    <t>Проектирование и строительство дошкольных образовательных организаций</t>
  </si>
  <si>
    <t>18301S4440</t>
  </si>
  <si>
    <t>Общее образование</t>
  </si>
  <si>
    <t>Основное мероприятие "Финансовое обеспечение деятельности образовательных организаций"</t>
  </si>
  <si>
    <t>0320100000</t>
  </si>
  <si>
    <t>Расходы на обеспечение деятельности (оказание услуг) муниципальных учреждений - общеобразовательные организации</t>
  </si>
  <si>
    <t>0320106050</t>
  </si>
  <si>
    <t>Расходы на обеспечение деятельности (оказание услуг) муниципальных учреждений - общеобразовательные организации (мероприятия в сфере образования)</t>
  </si>
  <si>
    <t>0320106051</t>
  </si>
  <si>
    <t>Расходы на обеспечение деятельности (оказание услуг) муниципальных учреждений - общеобразовательные организации (укрепление материально-технической базы и проведение текущего ремонта учреждений образования)</t>
  </si>
  <si>
    <t>0320106052</t>
  </si>
  <si>
    <t>Расходы на обеспечение деятельности (оказание услуг) муниципальных учреждений - общеобразовательные организации (суб.некоммерческим организациям)</t>
  </si>
  <si>
    <t>0320106053</t>
  </si>
  <si>
    <t>Расходы на обеспечение деятельности (оказание услуг) муниципальных учреждений - общеобразовательные организации (организация питания обучающихся и воспитаников общеобразовательных организаций)</t>
  </si>
  <si>
    <t>0320106054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</si>
  <si>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</si>
  <si>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0320162200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</si>
  <si>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</si>
  <si>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0320162210</t>
  </si>
  <si>
    <t>Основное мероприятие "Финансовое обеспечение деятельности образовательных организаций для детей-сирот и детей, оставшихся без попечения родителей"</t>
  </si>
  <si>
    <t>0320200000</t>
  </si>
  <si>
    <t>Реализация мер социальной поддержки и социального обеспечения детей-сирот и детей, оставшихся без попечения родителей, лиц из их числа в муниципальных и частных организациях в Московской области для детей-сирот и детей, оставшихся без попечения родителей</t>
  </si>
  <si>
    <t>0320262240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</si>
  <si>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</si>
  <si>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0320362220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</si>
  <si>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</si>
  <si>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0320362230</t>
  </si>
  <si>
    <t>Обеспечение подвоза обучающихся к месту обучения в муниципальные общеобразовательные организации, расположенные в сельских населенных пунктах за счет средств местного бюджета</t>
  </si>
  <si>
    <t>0320372270</t>
  </si>
  <si>
    <t>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</si>
  <si>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03203S2260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</si>
  <si>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</si>
  <si>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03203S2270</t>
  </si>
  <si>
    <t>Федеральный проект "Современная школа"</t>
  </si>
  <si>
    <t>032E100000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</si>
  <si>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</si>
  <si>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032E151690</t>
  </si>
  <si>
    <t>Создание центров образования цифрового и гуманитарного профилей</t>
  </si>
  <si>
    <t>032E162760</t>
  </si>
  <si>
    <t>Мероприятия по проведению капитального ремонта в муниципальных общеобразовательных организациях в Московской области</t>
  </si>
  <si>
    <t>032E1S2340</t>
  </si>
  <si>
    <t>Повышение доступности объектов культуры, спорта, образования для инвалидов и маломобильных групп населения</t>
  </si>
  <si>
    <t>0420200960</t>
  </si>
  <si>
    <t>Подпрограмма "Молодежь Подмосковья"</t>
  </si>
  <si>
    <t>1340000000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</si>
  <si>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</si>
  <si>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1340100000</t>
  </si>
  <si>
    <t>Организация и осуществление мероприятий по работе с детьми и молодежью в городском округе</t>
  </si>
  <si>
    <t>1340100770</t>
  </si>
  <si>
    <t>183E100000</t>
  </si>
  <si>
    <t>Капитальные вложения в объекты общего образования</t>
  </si>
  <si>
    <t>183E1S4260</t>
  </si>
  <si>
    <t>Капитальные вложения в общеобразовательные организации в целях обеспечения односменного режима обучения</t>
  </si>
  <si>
    <t>183E1S4480</t>
  </si>
  <si>
    <t>Дополнительное образование детей</t>
  </si>
  <si>
    <t>Подпрограмма "Дополнительное образование, воспитание и психолого-социальное сопровождение детей"</t>
  </si>
  <si>
    <t>0330000000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</si>
  <si>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</si>
  <si>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0330300000</t>
  </si>
  <si>
    <t>Расходы на обеспечение деятельности (оказание услуг) муниципальных учреждений - организации дополнительного образования</t>
  </si>
  <si>
    <t>0330306060</t>
  </si>
  <si>
    <t>Расходы на обеспечение деятельности (оказание услуг) муниципальных учреждений - организации дополнительного образования (мероприятия в сфере образования)</t>
  </si>
  <si>
    <t>0330306061</t>
  </si>
  <si>
    <t>Расходы на обеспечение деятельности (оказание услуг) муниципальных учреждений - организации дополнительного образования (укрепление материально-технической базы и проведение текущего ремонта учреждений образования)</t>
  </si>
  <si>
    <t>0330306062</t>
  </si>
  <si>
    <t>Расходы на обеспечение деятельности (оказание услуг) муниципальных учреждений - организации дополнительного образования (в сфере культуры)</t>
  </si>
  <si>
    <t>0330306063</t>
  </si>
  <si>
    <t>Расходы на обеспечение деятельности (оказание услуг) муниципальных учреждений - организации дополнительного образования (мероприятия в сфере культуры)</t>
  </si>
  <si>
    <t>0330306064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</si>
  <si>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</si>
  <si>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>0330500000</t>
  </si>
  <si>
    <t>Внедрение и обеспечение функционирования модели персонифицированного финансирования дополнительного образования детей</t>
  </si>
  <si>
    <t>0330500940</t>
  </si>
  <si>
    <t>Федеральный проект "Культурная среда"</t>
  </si>
  <si>
    <t>033A100000</t>
  </si>
  <si>
    <t>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</si>
  <si>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>033A1S0480</t>
  </si>
  <si>
    <t>Молодежная политика</t>
  </si>
  <si>
    <t>Расходы на обеспечение деятельности (оказание услуг) муниципальных учреждений в сфере молодежной политики</t>
  </si>
  <si>
    <t>1340106020</t>
  </si>
  <si>
    <t>Федеральный проект "Социальная активность"</t>
  </si>
  <si>
    <t>134E800000</t>
  </si>
  <si>
    <t>Создание условий для развития наставничества, поддержки общественных инициатив и проектов, в том числе в сфере добровольчества (волонтерства)</t>
  </si>
  <si>
    <t>134E800430</t>
  </si>
  <si>
    <t>134E800770</t>
  </si>
  <si>
    <t>Другие вопросы в области образования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</si>
  <si>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</si>
  <si>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0310262140</t>
  </si>
  <si>
    <t>Подпрограмма "Обеспечивающая подпрограмма"</t>
  </si>
  <si>
    <t>0350000000</t>
  </si>
  <si>
    <t>0350100000</t>
  </si>
  <si>
    <t>0350100130</t>
  </si>
  <si>
    <t>Обеспечение деятельности органов местного самоуправления (технические служащие)</t>
  </si>
  <si>
    <t>0350100131</t>
  </si>
  <si>
    <t>Обеспечение деятельности органов местного самоуправления (иные закупки товаров,работ и услуг дляобеспечения муниципальных нужд)</t>
  </si>
  <si>
    <t>0350100132</t>
  </si>
  <si>
    <t>Обеспечение деятельности органов местного самоуправления (уплата налогов,сборов и иных платежей)</t>
  </si>
  <si>
    <t>0350100133</t>
  </si>
  <si>
    <t>Обеспечение деятельности прочих учреждений образования</t>
  </si>
  <si>
    <t>0350106080</t>
  </si>
  <si>
    <t>Подпрограмма "Развитие системы отдыха и оздоровления детей"</t>
  </si>
  <si>
    <t>0430000000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</si>
  <si>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</si>
  <si>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0430500000</t>
  </si>
  <si>
    <t>Мероприятия по организации отдыха детей в каникулярное время за счет средств местного бюджета</t>
  </si>
  <si>
    <t>0430572190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</si>
  <si>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</si>
  <si>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</si>
  <si>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</si>
  <si>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</si>
  <si>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Мероприятия по организации отдыха детей в каникулярное время</t>
  </si>
  <si>
    <t>04305S2190</t>
  </si>
  <si>
    <t>Культура, кинематография</t>
  </si>
  <si>
    <t>Культура</t>
  </si>
  <si>
    <t>Подпрограмма "Развитие музейного дела и народных художественных промыслов"</t>
  </si>
  <si>
    <t>0220000000</t>
  </si>
  <si>
    <t>Основное мероприятие "Обеспечение выполнения функций муниципальных музеев"</t>
  </si>
  <si>
    <t>0220100000</t>
  </si>
  <si>
    <t>Расходы на обеспечение деятельности (оказание услуг) муниципальных учреждений - музеи, галереи</t>
  </si>
  <si>
    <t>0220106130</t>
  </si>
  <si>
    <t>Подпрограмма "Развитие библиотечного дела"</t>
  </si>
  <si>
    <t>0230000000</t>
  </si>
  <si>
    <t>Основное мероприятие "Организация библиотечного обслуживания населения муниципальными библиотеками Московской области"</t>
  </si>
  <si>
    <t>0230100000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</si>
  <si>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</si>
  <si>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0230100450</t>
  </si>
  <si>
    <t>Расходы на обеспечение деятельности (оказание услуг) муниципальных учреждений - библиотеки</t>
  </si>
  <si>
    <t>0230106100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</si>
  <si>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</si>
  <si>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0240000000</t>
  </si>
  <si>
    <t>Основное мероприятие "Обеспечение функций театрально-концертных учреждений"</t>
  </si>
  <si>
    <t>0240100000</t>
  </si>
  <si>
    <t>Мероприятия в сфере культуры</t>
  </si>
  <si>
    <t>0240100500</t>
  </si>
  <si>
    <t>Расходы на обеспечение деятельности (оказание услуг) муниципальных учреждений - театрально-концертные организации</t>
  </si>
  <si>
    <t>0240106120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</si>
  <si>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</si>
  <si>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02401L4660</t>
  </si>
  <si>
    <t>Основное мероприятие "Обеспечение функций культурно-досуговых учреждений"</t>
  </si>
  <si>
    <t>0240500000</t>
  </si>
  <si>
    <t>0240500500</t>
  </si>
  <si>
    <t>Расходы на обеспечение деятельности (оказание услуг) муниципальных учреждений - культурно-досуговые учреждения</t>
  </si>
  <si>
    <t>0240506110</t>
  </si>
  <si>
    <t>Подпрограмма "Укрепление материально-технической базы государственных и муниципальных учреждений культуры Московской области"</t>
  </si>
  <si>
    <t>0250000000</t>
  </si>
  <si>
    <t>025A100000</t>
  </si>
  <si>
    <t>Создание модельных муниципальных библиотек</t>
  </si>
  <si>
    <t>025A154540</t>
  </si>
  <si>
    <t>025A1S0080</t>
  </si>
  <si>
    <t>0280000000</t>
  </si>
  <si>
    <t>0280100000</t>
  </si>
  <si>
    <t>0280100500</t>
  </si>
  <si>
    <t>Подпрограмма "Развитие парков культуры и отдыха"</t>
  </si>
  <si>
    <t>0290000000</t>
  </si>
  <si>
    <t>Основное мероприятие "Соответствие нормативу обеспеченности парками культуры и отдыха"</t>
  </si>
  <si>
    <t>0290100000</t>
  </si>
  <si>
    <t>Создание условий для массового отдыха жителей городского округа</t>
  </si>
  <si>
    <t>0290101010</t>
  </si>
  <si>
    <t>Расходы на обеспечение деятельности (оказание услуг) муниципальных учреждений - парк культуры и отдыха</t>
  </si>
  <si>
    <t>0290106170</t>
  </si>
  <si>
    <t>Подпрограмма "Развитие туризма в Московской области"</t>
  </si>
  <si>
    <t>1360000000</t>
  </si>
  <si>
    <t>Основное мероприятие "Развитие рынка туристских услуг, развитие внутреннего и въездного туризма"</t>
  </si>
  <si>
    <t>1360100000</t>
  </si>
  <si>
    <t>Создание условий для развития туризма</t>
  </si>
  <si>
    <t>1360100860</t>
  </si>
  <si>
    <t>Другие вопросы в области культуры, кинематографии</t>
  </si>
  <si>
    <t>0280100130</t>
  </si>
  <si>
    <t>Здравоохранение</t>
  </si>
  <si>
    <t>Другие вопросы в области здравоохранения</t>
  </si>
  <si>
    <t>Муниципальная программа "Здравоохранение"</t>
  </si>
  <si>
    <t>0100000000</t>
  </si>
  <si>
    <t>Подпрограмма "Финансовое обеспечение системы организации медицинской помощи"</t>
  </si>
  <si>
    <t>0150000000</t>
  </si>
  <si>
    <t>Основное мероприятие "Развитие мер социальной поддержки медицинских работников"</t>
  </si>
  <si>
    <t>0150300000</t>
  </si>
  <si>
    <t>Создание условий для оказания медицинской помощи населению на территории городского округа в соответствии с территориальной программой государственных гарантий бесплатного оказания гражданам медицинской помощи</t>
  </si>
  <si>
    <t>0150300420</t>
  </si>
  <si>
    <t>Социальная политика</t>
  </si>
  <si>
    <t>Пенсионное обеспечение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</si>
  <si>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</si>
  <si>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0411800000</t>
  </si>
  <si>
    <t>Предоставление доплаты за выслугу лет к трудовой пенсии муниципальным служащим за счет средств местного бюджета</t>
  </si>
  <si>
    <t>0411800840</t>
  </si>
  <si>
    <t>Публичные нормативные социальные выплаты гражданам</t>
  </si>
  <si>
    <t>310</t>
  </si>
  <si>
    <t>Социальное обеспечение населения</t>
  </si>
  <si>
    <t>Предоставление гражданам субсидий на оплату жилого помещения и коммунальных услуг</t>
  </si>
  <si>
    <t>0410361410</t>
  </si>
  <si>
    <t>Подпрограмма "Устойчивое развитие сельских территорий"</t>
  </si>
  <si>
    <t>0630000000</t>
  </si>
  <si>
    <t>Основное мероприятие "Улучшение жилищных условий граждан, проживающих на сельских территориях"</t>
  </si>
  <si>
    <t>0630100000</t>
  </si>
  <si>
    <t>Улучшение жилищных условий граждан, проживающих на сельских территориях</t>
  </si>
  <si>
    <t>06301S0880</t>
  </si>
  <si>
    <t>Подпрограмма "Обеспечение жильем молодых семей"</t>
  </si>
  <si>
    <t>0920000000</t>
  </si>
  <si>
    <t>Основное мероприятие "Оказание государственной поддержки молодым семьям в виде социальных выплат на приобретение жилого помещения или на создание объекта индивидуального жилищного строительства"</t>
  </si>
  <si>
    <t>0920100000</t>
  </si>
  <si>
    <t>Реализация мероприятий по обеспечению жильем молодых семей</t>
  </si>
  <si>
    <t>09201L4970</t>
  </si>
  <si>
    <t>Подпрограмма "Социальная ипотека"</t>
  </si>
  <si>
    <t>0940000000</t>
  </si>
  <si>
    <t>Основное мероприятие "I этап реализации подпрограммы 4. Компенсация оплаты основного долга по ипотечному жилищному кредиту"</t>
  </si>
  <si>
    <t>0940100000</t>
  </si>
  <si>
    <t>Компенсация оплаты основного долга по ипотечному жилищному кредиту</t>
  </si>
  <si>
    <t>09401S0220</t>
  </si>
  <si>
    <t>Подпрограмма "Улучшение жилищных условий отдельных категорий многодетных семей"</t>
  </si>
  <si>
    <t>0970000000</t>
  </si>
  <si>
    <t>Основное мероприятие "Предоставление многодетным семьям жилищных субсидий на приобретение жилого помещения или строительство индивидуального жилого дома"</t>
  </si>
  <si>
    <t>0970100000</t>
  </si>
  <si>
    <t>Реализация мероприятий по улучшению жилищных условий многодетных семей</t>
  </si>
  <si>
    <t>09701S0190</t>
  </si>
  <si>
    <t>Подпрограмма "Обеспечение жильем отдельных категорий граждан, установленных федеральным законодательством"</t>
  </si>
  <si>
    <t>0980000000</t>
  </si>
  <si>
    <t>Основное мероприятие "Оказание государственной поддержки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</si>
  <si>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0980200000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</si>
  <si>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</si>
  <si>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0980251350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</si>
  <si>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</si>
  <si>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0980251760</t>
  </si>
  <si>
    <t>Охрана семьи и детства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</si>
  <si>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</si>
  <si>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0930000000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</si>
  <si>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</si>
  <si>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0930100000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</si>
  <si>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</si>
  <si>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0930160820</t>
  </si>
  <si>
    <t>Физическая культура и спорт</t>
  </si>
  <si>
    <t>Физическая культура</t>
  </si>
  <si>
    <t>Муниципальная программа "Спорт"</t>
  </si>
  <si>
    <t>0500000000</t>
  </si>
  <si>
    <t>Подпрограмма "Развитие физической культуры и спорта"</t>
  </si>
  <si>
    <t>0510000000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</si>
  <si>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</si>
  <si>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0510100000</t>
  </si>
  <si>
    <t>Организация проведения официальных физкультурно-оздоровительных и спортивных мероприятий</t>
  </si>
  <si>
    <t>0510100570</t>
  </si>
  <si>
    <t>Расходы на обеспечение деятельности (оказание услуг) муниципальных учреждений в сфере физической культуры и спорта</t>
  </si>
  <si>
    <t>0510106140</t>
  </si>
  <si>
    <t>Массовый спорт</t>
  </si>
  <si>
    <t>Федеральный проект "Спорт - норма жизни"</t>
  </si>
  <si>
    <t>051P500000</t>
  </si>
  <si>
    <t>Подготовка основания, приобретение и установка плоскостных спортивных сооружений в муниципальных образованиях Московской области</t>
  </si>
  <si>
    <t>051P5S2610</t>
  </si>
  <si>
    <t>Подпрограмма "Подготовка спортивного резерва"</t>
  </si>
  <si>
    <t>0530000000</t>
  </si>
  <si>
    <t>Основное мероприятие "Подготовка спортивных сборных команд"</t>
  </si>
  <si>
    <t>0530100000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</si>
  <si>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</si>
  <si>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0530106150</t>
  </si>
  <si>
    <t>Средства массовой информации</t>
  </si>
  <si>
    <t>Телевидение и радиовещание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</si>
  <si>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</si>
  <si>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1310000000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</si>
  <si>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</si>
  <si>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1310100000</t>
  </si>
  <si>
    <t>Информирование население о деятельности, о положении дел на территории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</si>
  <si>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1310100820</t>
  </si>
  <si>
    <t>Периодическая печать и издательства</t>
  </si>
  <si>
    <t>Расходы на обеспечение деятельности (оказание услуг) муниципальных учреждений в сфере информационной политики</t>
  </si>
  <si>
    <t>1310106180</t>
  </si>
  <si>
    <t>Другие вопросы в области средств массовой информации</t>
  </si>
  <si>
    <t>Основное мероприятие "Разработка новых эффективных и высокотехнологичных (интерактивных) информационных проектов, повышающих степень интереса населения и бизнеса к проблематике Московской области по социально значимым темам, в СМИ, на Интернет-ресурсах, в социальных сетях и блогосфере"</t>
  </si>
  <si>
    <t>1310200000</t>
  </si>
  <si>
    <t>1310200820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</si>
  <si>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</si>
  <si>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</si>
  <si>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Подпрограмма "Управление муниципальными финансами"</t>
  </si>
  <si>
    <t>1240000000</t>
  </si>
  <si>
    <t>Основное мероприятие "Управление муниципальным долгом"</t>
  </si>
  <si>
    <t>1240600000</t>
  </si>
  <si>
    <t>Обслуживание муниципального долга</t>
  </si>
  <si>
    <t>1240600800</t>
  </si>
  <si>
    <t>700</t>
  </si>
  <si>
    <t>730</t>
  </si>
  <si>
    <t>Итого</t>
  </si>
  <si>
    <t xml:space="preserve"> Бюджетные инвестиции
</t>
  </si>
  <si>
    <t>191F377480</t>
  </si>
  <si>
    <t>Обеспечение мероприятий по устойчивому сокращению непригодного для проживания жилищного фонда за счет средств местного бюджета (проведение инженерных изысканий и подготовка документации по планировке территории)</t>
  </si>
  <si>
    <t>075G100610</t>
  </si>
  <si>
    <t>171F270890</t>
  </si>
  <si>
    <t>Благоустройство общественных территорий за счет средств местного бюджета</t>
  </si>
  <si>
    <t>Софинансирование работ по капитальному ремонту и ремонту автомобильных дорог общего пользования местного значения за счет средств местного бюджета</t>
  </si>
  <si>
    <t>Строительство и реконструкция объектов очистки сточных вод</t>
  </si>
  <si>
    <t>Закупка товаров, работ и услуг для муниципальных нужд</t>
  </si>
  <si>
    <t>Иные закупки товаров, работ и услуг для обеспечения муниципальных нужд</t>
  </si>
  <si>
    <t>10201S4020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</si>
  <si>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</si>
  <si>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 xml:space="preserve">Субсидии бюджетным учреждениям </t>
  </si>
  <si>
    <t>171F255559</t>
  </si>
  <si>
    <t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"Интернет" за счет средств местного бюджета</t>
  </si>
  <si>
    <t xml:space="preserve"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"Интернет" </t>
  </si>
  <si>
    <t>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 Московской области</t>
  </si>
  <si>
    <t>Проведение мероприятий по комплексной борьбе с борщевиком Сосновского</t>
  </si>
  <si>
    <t>0620101280</t>
  </si>
  <si>
    <t>191F367483</t>
  </si>
  <si>
    <t>Расходы на обеспечение деятельности (оказание услуг) муниципальных учреждений в сфере жилищно-коммунального хозяйства</t>
  </si>
  <si>
    <t>Сбор, удаление отходов и очистка сточных вод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</si>
  <si>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</si>
  <si>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Капитальные вложения в общеобразовательные организации в целях обеспечения односменного режима обучения за счет средств местного бюджета</t>
  </si>
  <si>
    <t>183E174480</t>
  </si>
  <si>
    <t>ОТЧЕТ</t>
  </si>
  <si>
    <t>Сумма 2020 год (тыс. руб.)</t>
  </si>
  <si>
    <t>Утверждено</t>
  </si>
  <si>
    <t>Исполнено</t>
  </si>
  <si>
    <t>Процент исполнения</t>
  </si>
  <si>
    <t>0820200730</t>
  </si>
  <si>
    <t>0820200000</t>
  </si>
  <si>
    <t>Осуществление мероприятий по обеспечению безопасности людей на водных объектах, охране их жизни и здоровья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</si>
  <si>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</si>
  <si>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171F2S2740</t>
  </si>
  <si>
    <t>Ремонт дворовых территорий</t>
  </si>
  <si>
    <t>об исполнении бюджета Сергиево-Посадского городского округа по расходам за 1 квартал  2020 года</t>
  </si>
  <si>
    <t>Организация ритуальных услуг</t>
  </si>
  <si>
    <t>0810700480</t>
  </si>
  <si>
    <t>171F275559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</si>
  <si>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за счет средств местного бюджета</t>
  </si>
  <si>
    <t>Расходы на обеспечение деятельности (оказание услуг) муниципальных учреждений в сфере благоустройства</t>
  </si>
  <si>
    <t>075G172420</t>
  </si>
  <si>
    <t>Ликвидация несанкционированных свалок в границах городов и наиболее опасных объектов накопленного экологического вреда окружающей среде за счет средств местного бюджета</t>
  </si>
  <si>
    <t>183E174260</t>
  </si>
  <si>
    <t>Капитальные вложения в объекты общего образования за счет средств местного бюджета</t>
  </si>
  <si>
    <t xml:space="preserve">Сергиево-Посадского </t>
  </si>
  <si>
    <t>городского округа</t>
  </si>
  <si>
    <t>Московской области</t>
  </si>
  <si>
    <t>Утвержден</t>
  </si>
  <si>
    <t>постановлением главы</t>
  </si>
  <si>
    <t>от 06.05.2020 №714-ПГ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</si>
</sst>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Calibri"/>
      <family val="2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left" vertical="center" wrapText="1"/>
    </xf>
    <xf numFmtId="0" fontId="4" fillId="0" borderId="19" xfId="0" applyNumberFormat="1" applyFont="1" applyBorder="1" applyAlignment="1">
      <alignment horizontal="left" vertical="center" wrapText="1"/>
    </xf>
    <xf numFmtId="0" fontId="4" fillId="0" borderId="20" xfId="0" applyNumberFormat="1" applyFont="1" applyBorder="1" applyAlignment="1">
      <alignment horizontal="center" vertical="center" wrapText="1"/>
    </xf>
    <xf numFmtId="0" fontId="4" fillId="0" borderId="20" xfId="0" applyNumberFormat="1" applyFont="1" applyBorder="1" applyAlignment="1">
      <alignment horizontal="center" vertical="center"/>
    </xf>
    <xf numFmtId="0" fontId="5" fillId="0" borderId="21" xfId="0" applyNumberFormat="1" applyFont="1" applyBorder="1" applyAlignment="1">
      <alignment horizontal="left" vertical="center" wrapText="1"/>
    </xf>
    <xf numFmtId="0" fontId="5" fillId="0" borderId="22" xfId="0" applyNumberFormat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7" xfId="0" applyNumberFormat="1" applyFont="1" applyBorder="1" applyAlignment="1">
      <alignment horizontal="right" vertical="center" wrapText="1"/>
    </xf>
    <xf numFmtId="164" fontId="4" fillId="0" borderId="20" xfId="0" applyNumberFormat="1" applyFont="1" applyBorder="1" applyAlignment="1">
      <alignment horizontal="right" vertical="center" wrapText="1"/>
    </xf>
    <xf numFmtId="164" fontId="4" fillId="0" borderId="20" xfId="0" applyNumberFormat="1" applyFont="1" applyBorder="1" applyAlignment="1">
      <alignment horizontal="right" vertical="center"/>
    </xf>
    <xf numFmtId="164" fontId="5" fillId="0" borderId="22" xfId="0" applyNumberFormat="1" applyFont="1" applyBorder="1" applyAlignment="1">
      <alignment horizontal="right" vertical="center" wrapText="1"/>
    </xf>
    <xf numFmtId="164" fontId="5" fillId="0" borderId="23" xfId="0" applyNumberFormat="1" applyFont="1" applyBorder="1" applyAlignment="1">
      <alignment horizontal="right" vertical="center" wrapText="1"/>
    </xf>
    <xf numFmtId="164" fontId="4" fillId="0" borderId="2" xfId="0" applyNumberFormat="1" applyFont="1" applyFill="1" applyBorder="1" applyAlignment="1">
      <alignment horizontal="right" vertical="center" wrapText="1"/>
    </xf>
    <xf numFmtId="0" fontId="4" fillId="0" borderId="2" xfId="0" applyNumberFormat="1" applyFont="1" applyFill="1" applyBorder="1" applyAlignment="1">
      <alignment vertical="center"/>
    </xf>
    <xf numFmtId="0" fontId="4" fillId="0" borderId="7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0" fontId="4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5" fillId="0" borderId="26" xfId="0" applyNumberFormat="1" applyFont="1" applyBorder="1" applyAlignment="1">
      <alignment horizontal="center" vertical="center" wrapText="1"/>
    </xf>
    <xf numFmtId="164" fontId="4" fillId="0" borderId="26" xfId="0" applyNumberFormat="1" applyFont="1" applyBorder="1" applyAlignment="1">
      <alignment horizontal="right" vertical="center" wrapText="1"/>
    </xf>
    <xf numFmtId="164" fontId="5" fillId="0" borderId="24" xfId="0" applyNumberFormat="1" applyFont="1" applyBorder="1" applyAlignment="1">
      <alignment horizontal="right" vertical="center" wrapText="1"/>
    </xf>
    <xf numFmtId="11" fontId="4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right" vertical="center" wrapText="1"/>
    </xf>
    <xf numFmtId="164" fontId="4" fillId="0" borderId="28" xfId="0" applyNumberFormat="1" applyFont="1" applyBorder="1" applyAlignment="1">
      <alignment horizontal="right" vertical="center" wrapText="1"/>
    </xf>
    <xf numFmtId="164" fontId="4" fillId="0" borderId="28" xfId="0" applyNumberFormat="1" applyFont="1" applyBorder="1" applyAlignment="1">
      <alignment horizontal="right" vertical="center"/>
    </xf>
    <xf numFmtId="164" fontId="4" fillId="0" borderId="27" xfId="0" applyNumberFormat="1" applyFont="1" applyBorder="1" applyAlignment="1">
      <alignment horizontal="right" vertical="center"/>
    </xf>
    <xf numFmtId="164" fontId="4" fillId="0" borderId="29" xfId="0" applyNumberFormat="1" applyFont="1" applyBorder="1" applyAlignment="1">
      <alignment horizontal="right" vertical="center"/>
    </xf>
    <xf numFmtId="164" fontId="4" fillId="0" borderId="28" xfId="0" applyNumberFormat="1" applyFont="1" applyFill="1" applyBorder="1" applyAlignment="1">
      <alignment horizontal="right" vertical="center" wrapText="1"/>
    </xf>
    <xf numFmtId="164" fontId="4" fillId="0" borderId="29" xfId="0" applyNumberFormat="1" applyFont="1" applyFill="1" applyBorder="1" applyAlignment="1">
      <alignment horizontal="right" vertical="center"/>
    </xf>
    <xf numFmtId="164" fontId="4" fillId="0" borderId="29" xfId="0" applyNumberFormat="1" applyFont="1" applyBorder="1" applyAlignment="1">
      <alignment horizontal="right" vertical="center" wrapText="1"/>
    </xf>
    <xf numFmtId="164" fontId="4" fillId="0" borderId="28" xfId="0" applyNumberFormat="1" applyFont="1" applyFill="1" applyBorder="1" applyAlignment="1">
      <alignment horizontal="right" vertical="center"/>
    </xf>
    <xf numFmtId="164" fontId="4" fillId="0" borderId="30" xfId="0" applyNumberFormat="1" applyFont="1" applyBorder="1" applyAlignment="1">
      <alignment horizontal="right" vertical="center" wrapText="1"/>
    </xf>
    <xf numFmtId="164" fontId="5" fillId="0" borderId="31" xfId="0" applyNumberFormat="1" applyFont="1" applyBorder="1" applyAlignment="1">
      <alignment horizontal="right" vertical="center" wrapText="1"/>
    </xf>
    <xf numFmtId="164" fontId="4" fillId="0" borderId="31" xfId="0" applyNumberFormat="1" applyFont="1" applyBorder="1" applyAlignment="1">
      <alignment horizontal="right" vertical="center" wrapText="1"/>
    </xf>
    <xf numFmtId="164" fontId="5" fillId="0" borderId="35" xfId="0" applyNumberFormat="1" applyFont="1" applyBorder="1" applyAlignment="1">
      <alignment horizontal="right" vertical="center" wrapText="1"/>
    </xf>
    <xf numFmtId="0" fontId="4" fillId="0" borderId="36" xfId="0" applyNumberFormat="1" applyFont="1" applyBorder="1" applyAlignment="1">
      <alignment horizontal="left" vertical="center" wrapText="1"/>
    </xf>
    <xf numFmtId="164" fontId="4" fillId="0" borderId="37" xfId="0" applyNumberFormat="1" applyFont="1" applyBorder="1" applyAlignment="1">
      <alignment horizontal="right" vertical="center" wrapText="1"/>
    </xf>
    <xf numFmtId="0" fontId="4" fillId="0" borderId="18" xfId="0" applyNumberFormat="1" applyFont="1" applyFill="1" applyBorder="1" applyAlignment="1">
      <alignment horizontal="left" vertical="center" wrapText="1"/>
    </xf>
    <xf numFmtId="0" fontId="4" fillId="0" borderId="38" xfId="0" applyNumberFormat="1" applyFont="1" applyBorder="1" applyAlignment="1">
      <alignment horizontal="left" vertical="center" wrapText="1"/>
    </xf>
    <xf numFmtId="0" fontId="4" fillId="0" borderId="38" xfId="0" applyNumberFormat="1" applyFont="1" applyFill="1" applyBorder="1" applyAlignment="1">
      <alignment horizontal="left" vertical="center" wrapText="1"/>
    </xf>
    <xf numFmtId="0" fontId="4" fillId="0" borderId="39" xfId="0" applyNumberFormat="1" applyFont="1" applyBorder="1" applyAlignment="1">
      <alignment horizontal="left" vertical="center" wrapText="1"/>
    </xf>
    <xf numFmtId="49" fontId="4" fillId="0" borderId="38" xfId="0" applyNumberFormat="1" applyFont="1" applyBorder="1" applyAlignment="1">
      <alignment horizontal="left" vertical="center" wrapText="1"/>
    </xf>
    <xf numFmtId="164" fontId="4" fillId="0" borderId="40" xfId="0" applyNumberFormat="1" applyFont="1" applyBorder="1" applyAlignment="1">
      <alignment horizontal="right" vertical="center" wrapText="1"/>
    </xf>
    <xf numFmtId="164" fontId="4" fillId="0" borderId="41" xfId="0" applyNumberFormat="1" applyFont="1" applyBorder="1" applyAlignment="1">
      <alignment horizontal="right" vertical="center" wrapText="1"/>
    </xf>
    <xf numFmtId="164" fontId="5" fillId="0" borderId="24" xfId="0" applyNumberFormat="1" applyFont="1" applyBorder="1" applyAlignment="1">
      <alignment horizontal="right" vertical="center"/>
    </xf>
    <xf numFmtId="164" fontId="5" fillId="0" borderId="42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/>
    <xf numFmtId="49" fontId="7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center" wrapText="1"/>
    </xf>
    <xf numFmtId="0" fontId="9" fillId="0" borderId="0" xfId="0" applyFont="1" applyAlignment="1">
      <alignment wrapText="1"/>
    </xf>
    <xf numFmtId="0" fontId="5" fillId="0" borderId="32" xfId="0" applyNumberFormat="1" applyFont="1" applyBorder="1" applyAlignment="1">
      <alignment horizontal="left" vertical="center"/>
    </xf>
    <xf numFmtId="0" fontId="5" fillId="0" borderId="33" xfId="0" applyNumberFormat="1" applyFont="1" applyBorder="1" applyAlignment="1">
      <alignment horizontal="left" vertical="center"/>
    </xf>
    <xf numFmtId="0" fontId="5" fillId="0" borderId="34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right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01"/>
  <sheetViews>
    <sheetView tabSelected="1" view="pageBreakPreview" zoomScale="60" zoomScaleNormal="100" workbookViewId="0">
      <selection activeCell="G6" sqref="G6"/>
    </sheetView>
  </sheetViews>
  <sheetFormatPr defaultRowHeight="15"/>
  <cols>
    <col min="1" max="1" width="56.140625" customWidth="1"/>
    <col min="2" max="2" width="8.28515625" customWidth="1"/>
    <col min="3" max="3" width="8.7109375" customWidth="1"/>
    <col min="4" max="4" width="14.85546875" customWidth="1"/>
    <col min="5" max="5" width="7.140625" customWidth="1"/>
    <col min="6" max="6" width="22.85546875" customWidth="1"/>
    <col min="7" max="7" width="21.28515625" customWidth="1"/>
    <col min="8" max="8" width="18.42578125" customWidth="1"/>
  </cols>
  <sheetData>
    <row r="1" spans="1:9" ht="15.75">
      <c r="G1" s="71" t="s">
        <v>828</v>
      </c>
    </row>
    <row r="2" spans="1:9" ht="15.75">
      <c r="G2" s="71" t="s">
        <v>829</v>
      </c>
    </row>
    <row r="3" spans="1:9" ht="15.75">
      <c r="F3" s="1"/>
      <c r="G3" s="71" t="s">
        <v>825</v>
      </c>
    </row>
    <row r="4" spans="1:9" ht="15.75">
      <c r="F4" s="1"/>
      <c r="G4" s="71" t="s">
        <v>826</v>
      </c>
    </row>
    <row r="5" spans="1:9" ht="15.75">
      <c r="F5" s="1"/>
      <c r="G5" s="71" t="s">
        <v>827</v>
      </c>
    </row>
    <row r="6" spans="1:9" ht="15.75">
      <c r="F6" s="1"/>
      <c r="G6" s="72" t="s">
        <v>830</v>
      </c>
    </row>
    <row r="7" spans="1:9" ht="15.75">
      <c r="F7" s="1"/>
      <c r="G7" s="1"/>
    </row>
    <row r="8" spans="1:9" ht="17.25" customHeight="1">
      <c r="A8" s="1"/>
      <c r="B8" s="1"/>
      <c r="C8" s="1"/>
      <c r="D8" s="1"/>
      <c r="E8" s="1"/>
      <c r="F8" s="1"/>
      <c r="G8" s="1"/>
      <c r="H8" s="1"/>
    </row>
    <row r="9" spans="1:9" ht="28.5" customHeight="1">
      <c r="A9" s="73" t="s">
        <v>804</v>
      </c>
      <c r="B9" s="74"/>
      <c r="C9" s="74"/>
      <c r="D9" s="74"/>
      <c r="E9" s="74"/>
      <c r="F9" s="74"/>
      <c r="G9" s="74"/>
      <c r="H9" s="74"/>
      <c r="I9" s="74"/>
    </row>
    <row r="10" spans="1:9" ht="19.5" customHeight="1">
      <c r="A10" s="75" t="s">
        <v>815</v>
      </c>
      <c r="B10" s="76"/>
      <c r="C10" s="76"/>
      <c r="D10" s="76"/>
      <c r="E10" s="76"/>
      <c r="F10" s="76"/>
      <c r="G10" s="76"/>
      <c r="H10" s="76"/>
      <c r="I10" s="76"/>
    </row>
    <row r="11" spans="1:9" ht="16.5" thickBot="1">
      <c r="A11" s="81"/>
      <c r="B11" s="81"/>
      <c r="C11" s="81"/>
      <c r="D11" s="81"/>
      <c r="E11" s="81"/>
      <c r="F11" s="81"/>
      <c r="G11" s="81"/>
      <c r="H11" s="81"/>
    </row>
    <row r="12" spans="1:9" ht="21.6" customHeight="1" thickBot="1">
      <c r="A12" s="82" t="s">
        <v>0</v>
      </c>
      <c r="B12" s="84" t="s">
        <v>1</v>
      </c>
      <c r="C12" s="84" t="s">
        <v>2</v>
      </c>
      <c r="D12" s="86" t="s">
        <v>3</v>
      </c>
      <c r="E12" s="86" t="s">
        <v>4</v>
      </c>
      <c r="F12" s="88" t="s">
        <v>805</v>
      </c>
      <c r="G12" s="89"/>
      <c r="H12" s="90"/>
    </row>
    <row r="13" spans="1:9" ht="36" customHeight="1" thickBot="1">
      <c r="A13" s="83"/>
      <c r="B13" s="85"/>
      <c r="C13" s="85"/>
      <c r="D13" s="87"/>
      <c r="E13" s="87"/>
      <c r="F13" s="45" t="s">
        <v>806</v>
      </c>
      <c r="G13" s="45" t="s">
        <v>807</v>
      </c>
      <c r="H13" s="14" t="s">
        <v>808</v>
      </c>
    </row>
    <row r="14" spans="1:9" ht="16.5" thickBot="1">
      <c r="A14" s="15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  <c r="G14" s="4">
        <v>7</v>
      </c>
      <c r="H14" s="16">
        <v>8</v>
      </c>
    </row>
    <row r="15" spans="1:9" ht="19.5" thickBot="1">
      <c r="A15" s="21" t="s">
        <v>5</v>
      </c>
      <c r="B15" s="22" t="s">
        <v>6</v>
      </c>
      <c r="C15" s="22"/>
      <c r="D15" s="22"/>
      <c r="E15" s="22"/>
      <c r="F15" s="30">
        <f>F16+F23+F37+F79+F118+F123</f>
        <v>860962.89999999991</v>
      </c>
      <c r="G15" s="30">
        <f>G16+G23+G37+G79+G118+G123</f>
        <v>198182.3</v>
      </c>
      <c r="H15" s="31">
        <f>G15/F15*100</f>
        <v>23.018680595877015</v>
      </c>
    </row>
    <row r="16" spans="1:9" ht="56.25">
      <c r="A16" s="59" t="s">
        <v>7</v>
      </c>
      <c r="B16" s="5" t="s">
        <v>6</v>
      </c>
      <c r="C16" s="5" t="s">
        <v>8</v>
      </c>
      <c r="D16" s="12"/>
      <c r="E16" s="12"/>
      <c r="F16" s="25">
        <f t="shared" ref="F16:G21" si="0">F17</f>
        <v>5048.8</v>
      </c>
      <c r="G16" s="46">
        <f t="shared" si="0"/>
        <v>798.4</v>
      </c>
      <c r="H16" s="66">
        <f t="shared" ref="H16:H83" si="1">G16/F16*100</f>
        <v>15.81365869117414</v>
      </c>
    </row>
    <row r="17" spans="1:8" ht="37.5">
      <c r="A17" s="17" t="s">
        <v>9</v>
      </c>
      <c r="B17" s="8" t="s">
        <v>6</v>
      </c>
      <c r="C17" s="8" t="s">
        <v>8</v>
      </c>
      <c r="D17" s="8" t="s">
        <v>10</v>
      </c>
      <c r="E17" s="8"/>
      <c r="F17" s="26">
        <f t="shared" si="0"/>
        <v>5048.8</v>
      </c>
      <c r="G17" s="47">
        <f t="shared" si="0"/>
        <v>798.4</v>
      </c>
      <c r="H17" s="60">
        <f t="shared" si="1"/>
        <v>15.81365869117414</v>
      </c>
    </row>
    <row r="18" spans="1:8" ht="18.75">
      <c r="A18" s="17" t="s">
        <v>11</v>
      </c>
      <c r="B18" s="8" t="s">
        <v>6</v>
      </c>
      <c r="C18" s="8" t="s">
        <v>8</v>
      </c>
      <c r="D18" s="6" t="s">
        <v>12</v>
      </c>
      <c r="E18" s="6"/>
      <c r="F18" s="26">
        <f t="shared" si="0"/>
        <v>5048.8</v>
      </c>
      <c r="G18" s="47">
        <f t="shared" si="0"/>
        <v>798.4</v>
      </c>
      <c r="H18" s="60">
        <f t="shared" si="1"/>
        <v>15.81365869117414</v>
      </c>
    </row>
    <row r="19" spans="1:8" ht="56.25">
      <c r="A19" s="17" t="s">
        <v>13</v>
      </c>
      <c r="B19" s="8" t="s">
        <v>6</v>
      </c>
      <c r="C19" s="8" t="s">
        <v>8</v>
      </c>
      <c r="D19" s="6" t="s">
        <v>14</v>
      </c>
      <c r="E19" s="7"/>
      <c r="F19" s="26">
        <f t="shared" si="0"/>
        <v>5048.8</v>
      </c>
      <c r="G19" s="47">
        <f t="shared" si="0"/>
        <v>798.4</v>
      </c>
      <c r="H19" s="60">
        <f t="shared" si="1"/>
        <v>15.81365869117414</v>
      </c>
    </row>
    <row r="20" spans="1:8" ht="37.5">
      <c r="A20" s="17" t="s">
        <v>15</v>
      </c>
      <c r="B20" s="8" t="s">
        <v>6</v>
      </c>
      <c r="C20" s="8" t="s">
        <v>8</v>
      </c>
      <c r="D20" s="6" t="s">
        <v>16</v>
      </c>
      <c r="E20" s="7"/>
      <c r="F20" s="26">
        <f t="shared" si="0"/>
        <v>5048.8</v>
      </c>
      <c r="G20" s="47">
        <f t="shared" si="0"/>
        <v>798.4</v>
      </c>
      <c r="H20" s="60">
        <f t="shared" si="1"/>
        <v>15.81365869117414</v>
      </c>
    </row>
    <row r="21" spans="1:8" ht="112.5">
      <c r="A21" s="17" t="s">
        <v>17</v>
      </c>
      <c r="B21" s="8" t="s">
        <v>6</v>
      </c>
      <c r="C21" s="8" t="s">
        <v>8</v>
      </c>
      <c r="D21" s="6" t="s">
        <v>16</v>
      </c>
      <c r="E21" s="6" t="s">
        <v>18</v>
      </c>
      <c r="F21" s="26">
        <f t="shared" si="0"/>
        <v>5048.8</v>
      </c>
      <c r="G21" s="47">
        <f t="shared" si="0"/>
        <v>798.4</v>
      </c>
      <c r="H21" s="60">
        <f t="shared" si="1"/>
        <v>15.81365869117414</v>
      </c>
    </row>
    <row r="22" spans="1:8" ht="37.5">
      <c r="A22" s="17" t="s">
        <v>19</v>
      </c>
      <c r="B22" s="8" t="s">
        <v>6</v>
      </c>
      <c r="C22" s="8" t="s">
        <v>8</v>
      </c>
      <c r="D22" s="6" t="s">
        <v>16</v>
      </c>
      <c r="E22" s="6" t="s">
        <v>20</v>
      </c>
      <c r="F22" s="26">
        <v>5048.8</v>
      </c>
      <c r="G22" s="48">
        <v>798.4</v>
      </c>
      <c r="H22" s="60">
        <f t="shared" si="1"/>
        <v>15.81365869117414</v>
      </c>
    </row>
    <row r="23" spans="1:8" ht="75">
      <c r="A23" s="17" t="s">
        <v>21</v>
      </c>
      <c r="B23" s="8" t="s">
        <v>6</v>
      </c>
      <c r="C23" s="8" t="s">
        <v>22</v>
      </c>
      <c r="D23" s="9"/>
      <c r="E23" s="9"/>
      <c r="F23" s="26">
        <f>F24</f>
        <v>11689.699999999999</v>
      </c>
      <c r="G23" s="47">
        <f>G24</f>
        <v>2639.3999999999996</v>
      </c>
      <c r="H23" s="60">
        <f t="shared" si="1"/>
        <v>22.578851467531244</v>
      </c>
    </row>
    <row r="24" spans="1:8" ht="56.25">
      <c r="A24" s="17" t="s">
        <v>23</v>
      </c>
      <c r="B24" s="8" t="s">
        <v>6</v>
      </c>
      <c r="C24" s="8" t="s">
        <v>22</v>
      </c>
      <c r="D24" s="8" t="s">
        <v>24</v>
      </c>
      <c r="E24" s="8"/>
      <c r="F24" s="26">
        <f>F25+F28</f>
        <v>11689.699999999999</v>
      </c>
      <c r="G24" s="47">
        <f>G25+G28</f>
        <v>2639.3999999999996</v>
      </c>
      <c r="H24" s="60">
        <f t="shared" si="1"/>
        <v>22.578851467531244</v>
      </c>
    </row>
    <row r="25" spans="1:8" ht="37.5">
      <c r="A25" s="17" t="s">
        <v>25</v>
      </c>
      <c r="B25" s="8" t="s">
        <v>6</v>
      </c>
      <c r="C25" s="8" t="s">
        <v>22</v>
      </c>
      <c r="D25" s="6" t="s">
        <v>26</v>
      </c>
      <c r="E25" s="7"/>
      <c r="F25" s="26">
        <f t="shared" ref="F25:G26" si="2">F26</f>
        <v>8413.6999999999989</v>
      </c>
      <c r="G25" s="47">
        <f t="shared" si="2"/>
        <v>1568.6</v>
      </c>
      <c r="H25" s="60">
        <f t="shared" si="1"/>
        <v>18.643403021262941</v>
      </c>
    </row>
    <row r="26" spans="1:8" ht="112.5">
      <c r="A26" s="17" t="s">
        <v>17</v>
      </c>
      <c r="B26" s="8" t="s">
        <v>6</v>
      </c>
      <c r="C26" s="8" t="s">
        <v>22</v>
      </c>
      <c r="D26" s="6" t="s">
        <v>26</v>
      </c>
      <c r="E26" s="6" t="s">
        <v>18</v>
      </c>
      <c r="F26" s="26">
        <f t="shared" si="2"/>
        <v>8413.6999999999989</v>
      </c>
      <c r="G26" s="47">
        <f t="shared" si="2"/>
        <v>1568.6</v>
      </c>
      <c r="H26" s="60">
        <f t="shared" si="1"/>
        <v>18.643403021262941</v>
      </c>
    </row>
    <row r="27" spans="1:8" ht="37.5">
      <c r="A27" s="17" t="s">
        <v>19</v>
      </c>
      <c r="B27" s="8" t="s">
        <v>6</v>
      </c>
      <c r="C27" s="8" t="s">
        <v>22</v>
      </c>
      <c r="D27" s="6" t="s">
        <v>26</v>
      </c>
      <c r="E27" s="6" t="s">
        <v>20</v>
      </c>
      <c r="F27" s="26">
        <f>13783.8-5370.1</f>
        <v>8413.6999999999989</v>
      </c>
      <c r="G27" s="47">
        <v>1568.6</v>
      </c>
      <c r="H27" s="60">
        <f t="shared" si="1"/>
        <v>18.643403021262941</v>
      </c>
    </row>
    <row r="28" spans="1:8" ht="37.5">
      <c r="A28" s="17" t="s">
        <v>27</v>
      </c>
      <c r="B28" s="8" t="s">
        <v>6</v>
      </c>
      <c r="C28" s="8" t="s">
        <v>22</v>
      </c>
      <c r="D28" s="6" t="s">
        <v>28</v>
      </c>
      <c r="E28" s="7"/>
      <c r="F28" s="26">
        <f>F31+F33+F29+F35</f>
        <v>3276</v>
      </c>
      <c r="G28" s="26">
        <f>G31+G33+G29+G35</f>
        <v>1070.8</v>
      </c>
      <c r="H28" s="60">
        <f>G28/F28*100</f>
        <v>32.686202686202684</v>
      </c>
    </row>
    <row r="29" spans="1:8" ht="112.5">
      <c r="A29" s="17" t="s">
        <v>17</v>
      </c>
      <c r="B29" s="8" t="s">
        <v>6</v>
      </c>
      <c r="C29" s="8" t="s">
        <v>22</v>
      </c>
      <c r="D29" s="6" t="s">
        <v>28</v>
      </c>
      <c r="E29" s="6">
        <v>100</v>
      </c>
      <c r="F29" s="26">
        <f>F30</f>
        <v>1620</v>
      </c>
      <c r="G29" s="47">
        <f>G30</f>
        <v>0</v>
      </c>
      <c r="H29" s="60">
        <f t="shared" si="1"/>
        <v>0</v>
      </c>
    </row>
    <row r="30" spans="1:8" ht="37.5">
      <c r="A30" s="17" t="s">
        <v>19</v>
      </c>
      <c r="B30" s="8" t="s">
        <v>6</v>
      </c>
      <c r="C30" s="8" t="s">
        <v>22</v>
      </c>
      <c r="D30" s="6" t="s">
        <v>28</v>
      </c>
      <c r="E30" s="6">
        <v>120</v>
      </c>
      <c r="F30" s="26">
        <v>1620</v>
      </c>
      <c r="G30" s="47">
        <v>0</v>
      </c>
      <c r="H30" s="60">
        <f t="shared" si="1"/>
        <v>0</v>
      </c>
    </row>
    <row r="31" spans="1:8" ht="56.25">
      <c r="A31" s="17" t="s">
        <v>29</v>
      </c>
      <c r="B31" s="8" t="s">
        <v>6</v>
      </c>
      <c r="C31" s="8" t="s">
        <v>22</v>
      </c>
      <c r="D31" s="6" t="s">
        <v>28</v>
      </c>
      <c r="E31" s="6" t="s">
        <v>30</v>
      </c>
      <c r="F31" s="26">
        <f t="shared" ref="F31:G31" si="3">F32</f>
        <v>742</v>
      </c>
      <c r="G31" s="47">
        <f t="shared" si="3"/>
        <v>247.1</v>
      </c>
      <c r="H31" s="60">
        <f t="shared" si="1"/>
        <v>33.301886792452827</v>
      </c>
    </row>
    <row r="32" spans="1:8" ht="56.25">
      <c r="A32" s="17" t="s">
        <v>31</v>
      </c>
      <c r="B32" s="8" t="s">
        <v>6</v>
      </c>
      <c r="C32" s="8" t="s">
        <v>22</v>
      </c>
      <c r="D32" s="6" t="s">
        <v>28</v>
      </c>
      <c r="E32" s="6" t="s">
        <v>32</v>
      </c>
      <c r="F32" s="26">
        <v>742</v>
      </c>
      <c r="G32" s="48">
        <v>247.1</v>
      </c>
      <c r="H32" s="60">
        <f t="shared" si="1"/>
        <v>33.301886792452827</v>
      </c>
    </row>
    <row r="33" spans="1:8" ht="37.5">
      <c r="A33" s="17" t="s">
        <v>608</v>
      </c>
      <c r="B33" s="8" t="s">
        <v>6</v>
      </c>
      <c r="C33" s="8" t="s">
        <v>22</v>
      </c>
      <c r="D33" s="6" t="s">
        <v>28</v>
      </c>
      <c r="E33" s="6">
        <v>300</v>
      </c>
      <c r="F33" s="26">
        <f>F34</f>
        <v>913.9</v>
      </c>
      <c r="G33" s="26">
        <f>G34</f>
        <v>823.6</v>
      </c>
      <c r="H33" s="60">
        <f t="shared" si="1"/>
        <v>90.1192690666375</v>
      </c>
    </row>
    <row r="34" spans="1:8" ht="37.5">
      <c r="A34" s="17" t="s">
        <v>610</v>
      </c>
      <c r="B34" s="8" t="s">
        <v>6</v>
      </c>
      <c r="C34" s="8" t="s">
        <v>22</v>
      </c>
      <c r="D34" s="6" t="s">
        <v>28</v>
      </c>
      <c r="E34" s="6">
        <v>320</v>
      </c>
      <c r="F34" s="26">
        <v>913.9</v>
      </c>
      <c r="G34" s="48">
        <v>823.6</v>
      </c>
      <c r="H34" s="60">
        <f t="shared" si="1"/>
        <v>90.1192690666375</v>
      </c>
    </row>
    <row r="35" spans="1:8" ht="18.75">
      <c r="A35" s="17" t="s">
        <v>43</v>
      </c>
      <c r="B35" s="8" t="s">
        <v>6</v>
      </c>
      <c r="C35" s="8" t="s">
        <v>22</v>
      </c>
      <c r="D35" s="6" t="s">
        <v>28</v>
      </c>
      <c r="E35" s="6">
        <v>800</v>
      </c>
      <c r="F35" s="26">
        <f>F36</f>
        <v>0.1</v>
      </c>
      <c r="G35" s="26">
        <f>G36</f>
        <v>0.1</v>
      </c>
      <c r="H35" s="60">
        <f t="shared" si="1"/>
        <v>100</v>
      </c>
    </row>
    <row r="36" spans="1:8" ht="18.75">
      <c r="A36" s="17" t="s">
        <v>45</v>
      </c>
      <c r="B36" s="8" t="s">
        <v>6</v>
      </c>
      <c r="C36" s="8" t="s">
        <v>22</v>
      </c>
      <c r="D36" s="6" t="s">
        <v>28</v>
      </c>
      <c r="E36" s="6">
        <v>850</v>
      </c>
      <c r="F36" s="26">
        <v>0.1</v>
      </c>
      <c r="G36" s="48">
        <v>0.1</v>
      </c>
      <c r="H36" s="60">
        <f t="shared" si="1"/>
        <v>100</v>
      </c>
    </row>
    <row r="37" spans="1:8" ht="93.75">
      <c r="A37" s="17" t="s">
        <v>33</v>
      </c>
      <c r="B37" s="8" t="s">
        <v>6</v>
      </c>
      <c r="C37" s="8" t="s">
        <v>34</v>
      </c>
      <c r="D37" s="9"/>
      <c r="E37" s="9"/>
      <c r="F37" s="26">
        <f>F38+F65</f>
        <v>429911.7</v>
      </c>
      <c r="G37" s="26">
        <f>G38+G65</f>
        <v>92423.699999999983</v>
      </c>
      <c r="H37" s="60">
        <f t="shared" si="1"/>
        <v>21.498298371502795</v>
      </c>
    </row>
    <row r="38" spans="1:8" ht="37.5">
      <c r="A38" s="17" t="s">
        <v>9</v>
      </c>
      <c r="B38" s="8" t="s">
        <v>6</v>
      </c>
      <c r="C38" s="8" t="s">
        <v>34</v>
      </c>
      <c r="D38" s="8" t="s">
        <v>10</v>
      </c>
      <c r="E38" s="8"/>
      <c r="F38" s="26">
        <f>F49+F54+F39</f>
        <v>420497.9</v>
      </c>
      <c r="G38" s="26">
        <f>G49+G54+G39</f>
        <v>90897.89999999998</v>
      </c>
      <c r="H38" s="60">
        <f t="shared" si="1"/>
        <v>21.616731022913545</v>
      </c>
    </row>
    <row r="39" spans="1:8" ht="39.75" customHeight="1">
      <c r="A39" s="17" t="s">
        <v>103</v>
      </c>
      <c r="B39" s="8" t="s">
        <v>6</v>
      </c>
      <c r="C39" s="8" t="s">
        <v>34</v>
      </c>
      <c r="D39" s="6" t="s">
        <v>104</v>
      </c>
      <c r="E39" s="6"/>
      <c r="F39" s="26">
        <f>F40</f>
        <v>17122</v>
      </c>
      <c r="G39" s="47">
        <f t="shared" ref="G39:G41" si="4">G40</f>
        <v>3281.4</v>
      </c>
      <c r="H39" s="60">
        <f t="shared" si="1"/>
        <v>19.164817194253008</v>
      </c>
    </row>
    <row r="40" spans="1:8" ht="56.25">
      <c r="A40" s="17" t="s">
        <v>13</v>
      </c>
      <c r="B40" s="8" t="s">
        <v>6</v>
      </c>
      <c r="C40" s="8" t="s">
        <v>34</v>
      </c>
      <c r="D40" s="6">
        <v>1210700000</v>
      </c>
      <c r="E40" s="8"/>
      <c r="F40" s="26">
        <f>F41</f>
        <v>17122</v>
      </c>
      <c r="G40" s="47">
        <f t="shared" si="4"/>
        <v>3281.4</v>
      </c>
      <c r="H40" s="60">
        <f t="shared" si="1"/>
        <v>19.164817194253008</v>
      </c>
    </row>
    <row r="41" spans="1:8" ht="41.25" customHeight="1">
      <c r="A41" s="17" t="s">
        <v>47</v>
      </c>
      <c r="B41" s="8" t="s">
        <v>6</v>
      </c>
      <c r="C41" s="8" t="s">
        <v>34</v>
      </c>
      <c r="D41" s="6">
        <v>1210700130</v>
      </c>
      <c r="E41" s="8"/>
      <c r="F41" s="26">
        <f>F42</f>
        <v>17122</v>
      </c>
      <c r="G41" s="47">
        <f t="shared" si="4"/>
        <v>3281.4</v>
      </c>
      <c r="H41" s="60">
        <f t="shared" si="1"/>
        <v>19.164817194253008</v>
      </c>
    </row>
    <row r="42" spans="1:8" ht="37.5">
      <c r="A42" s="17" t="s">
        <v>47</v>
      </c>
      <c r="B42" s="8" t="s">
        <v>6</v>
      </c>
      <c r="C42" s="8" t="s">
        <v>34</v>
      </c>
      <c r="D42" s="6">
        <v>1210700130</v>
      </c>
      <c r="E42" s="7"/>
      <c r="F42" s="26">
        <f>F43+F45+F47</f>
        <v>17122</v>
      </c>
      <c r="G42" s="47">
        <f>G43+G45+G47</f>
        <v>3281.4</v>
      </c>
      <c r="H42" s="60">
        <f t="shared" si="1"/>
        <v>19.164817194253008</v>
      </c>
    </row>
    <row r="43" spans="1:8" ht="112.5">
      <c r="A43" s="17" t="s">
        <v>17</v>
      </c>
      <c r="B43" s="8" t="s">
        <v>6</v>
      </c>
      <c r="C43" s="8" t="s">
        <v>34</v>
      </c>
      <c r="D43" s="6">
        <v>1210700130</v>
      </c>
      <c r="E43" s="6" t="s">
        <v>18</v>
      </c>
      <c r="F43" s="26">
        <f>F44</f>
        <v>16562</v>
      </c>
      <c r="G43" s="47">
        <f>G44</f>
        <v>3211.6</v>
      </c>
      <c r="H43" s="60">
        <f t="shared" si="1"/>
        <v>19.391377852916314</v>
      </c>
    </row>
    <row r="44" spans="1:8" ht="37.5">
      <c r="A44" s="17" t="s">
        <v>19</v>
      </c>
      <c r="B44" s="8" t="s">
        <v>6</v>
      </c>
      <c r="C44" s="8" t="s">
        <v>34</v>
      </c>
      <c r="D44" s="6">
        <v>1210700130</v>
      </c>
      <c r="E44" s="6" t="s">
        <v>20</v>
      </c>
      <c r="F44" s="26">
        <f>16529+33</f>
        <v>16562</v>
      </c>
      <c r="G44" s="47">
        <v>3211.6</v>
      </c>
      <c r="H44" s="60">
        <f t="shared" si="1"/>
        <v>19.391377852916314</v>
      </c>
    </row>
    <row r="45" spans="1:8" ht="56.25">
      <c r="A45" s="17" t="s">
        <v>29</v>
      </c>
      <c r="B45" s="8" t="s">
        <v>6</v>
      </c>
      <c r="C45" s="8" t="s">
        <v>34</v>
      </c>
      <c r="D45" s="6">
        <v>1210700130</v>
      </c>
      <c r="E45" s="6" t="s">
        <v>30</v>
      </c>
      <c r="F45" s="26">
        <f>F46</f>
        <v>550</v>
      </c>
      <c r="G45" s="47">
        <f>G46</f>
        <v>69.8</v>
      </c>
      <c r="H45" s="60">
        <f t="shared" si="1"/>
        <v>12.690909090909091</v>
      </c>
    </row>
    <row r="46" spans="1:8" ht="56.25">
      <c r="A46" s="17" t="s">
        <v>31</v>
      </c>
      <c r="B46" s="8" t="s">
        <v>6</v>
      </c>
      <c r="C46" s="8" t="s">
        <v>34</v>
      </c>
      <c r="D46" s="6">
        <v>1210700130</v>
      </c>
      <c r="E46" s="6" t="s">
        <v>32</v>
      </c>
      <c r="F46" s="26">
        <v>550</v>
      </c>
      <c r="G46" s="47">
        <v>69.8</v>
      </c>
      <c r="H46" s="60">
        <f t="shared" si="1"/>
        <v>12.690909090909091</v>
      </c>
    </row>
    <row r="47" spans="1:8" ht="18.75">
      <c r="A47" s="17" t="s">
        <v>43</v>
      </c>
      <c r="B47" s="8" t="s">
        <v>6</v>
      </c>
      <c r="C47" s="8" t="s">
        <v>34</v>
      </c>
      <c r="D47" s="6">
        <v>1210700130</v>
      </c>
      <c r="E47" s="6" t="s">
        <v>44</v>
      </c>
      <c r="F47" s="26">
        <f>F48</f>
        <v>10</v>
      </c>
      <c r="G47" s="47">
        <f>G48</f>
        <v>0</v>
      </c>
      <c r="H47" s="60">
        <f t="shared" si="1"/>
        <v>0</v>
      </c>
    </row>
    <row r="48" spans="1:8" ht="18.75">
      <c r="A48" s="17" t="s">
        <v>45</v>
      </c>
      <c r="B48" s="8" t="s">
        <v>6</v>
      </c>
      <c r="C48" s="8" t="s">
        <v>34</v>
      </c>
      <c r="D48" s="6">
        <v>1210700130</v>
      </c>
      <c r="E48" s="6" t="s">
        <v>46</v>
      </c>
      <c r="F48" s="26">
        <v>10</v>
      </c>
      <c r="G48" s="47">
        <v>0</v>
      </c>
      <c r="H48" s="60">
        <f t="shared" si="1"/>
        <v>0</v>
      </c>
    </row>
    <row r="49" spans="1:8" ht="56.25">
      <c r="A49" s="17" t="s">
        <v>35</v>
      </c>
      <c r="B49" s="8" t="s">
        <v>6</v>
      </c>
      <c r="C49" s="8" t="s">
        <v>34</v>
      </c>
      <c r="D49" s="6" t="s">
        <v>36</v>
      </c>
      <c r="E49" s="6"/>
      <c r="F49" s="26">
        <f t="shared" ref="F49:G52" si="5">F50</f>
        <v>500</v>
      </c>
      <c r="G49" s="47">
        <f t="shared" si="5"/>
        <v>33</v>
      </c>
      <c r="H49" s="60">
        <f t="shared" si="1"/>
        <v>6.6000000000000005</v>
      </c>
    </row>
    <row r="50" spans="1:8" ht="56.25">
      <c r="A50" s="17" t="s">
        <v>37</v>
      </c>
      <c r="B50" s="8" t="s">
        <v>6</v>
      </c>
      <c r="C50" s="8" t="s">
        <v>34</v>
      </c>
      <c r="D50" s="6" t="s">
        <v>38</v>
      </c>
      <c r="E50" s="7"/>
      <c r="F50" s="26">
        <f t="shared" si="5"/>
        <v>500</v>
      </c>
      <c r="G50" s="47">
        <f t="shared" si="5"/>
        <v>33</v>
      </c>
      <c r="H50" s="60">
        <f t="shared" si="1"/>
        <v>6.6000000000000005</v>
      </c>
    </row>
    <row r="51" spans="1:8" ht="206.25">
      <c r="A51" s="17" t="s">
        <v>39</v>
      </c>
      <c r="B51" s="8" t="s">
        <v>6</v>
      </c>
      <c r="C51" s="8" t="s">
        <v>34</v>
      </c>
      <c r="D51" s="6" t="s">
        <v>40</v>
      </c>
      <c r="E51" s="7"/>
      <c r="F51" s="26">
        <f t="shared" si="5"/>
        <v>500</v>
      </c>
      <c r="G51" s="47">
        <f t="shared" si="5"/>
        <v>33</v>
      </c>
      <c r="H51" s="60">
        <f t="shared" si="1"/>
        <v>6.6000000000000005</v>
      </c>
    </row>
    <row r="52" spans="1:8" ht="56.25">
      <c r="A52" s="17" t="s">
        <v>29</v>
      </c>
      <c r="B52" s="8" t="s">
        <v>6</v>
      </c>
      <c r="C52" s="8" t="s">
        <v>34</v>
      </c>
      <c r="D52" s="6" t="s">
        <v>40</v>
      </c>
      <c r="E52" s="6" t="s">
        <v>30</v>
      </c>
      <c r="F52" s="26">
        <f t="shared" si="5"/>
        <v>500</v>
      </c>
      <c r="G52" s="47">
        <f t="shared" si="5"/>
        <v>33</v>
      </c>
      <c r="H52" s="60">
        <f t="shared" si="1"/>
        <v>6.6000000000000005</v>
      </c>
    </row>
    <row r="53" spans="1:8" ht="56.25">
      <c r="A53" s="17" t="s">
        <v>31</v>
      </c>
      <c r="B53" s="8" t="s">
        <v>6</v>
      </c>
      <c r="C53" s="8" t="s">
        <v>34</v>
      </c>
      <c r="D53" s="6" t="s">
        <v>40</v>
      </c>
      <c r="E53" s="6" t="s">
        <v>32</v>
      </c>
      <c r="F53" s="26">
        <v>500</v>
      </c>
      <c r="G53" s="48">
        <v>33</v>
      </c>
      <c r="H53" s="60">
        <f t="shared" si="1"/>
        <v>6.6000000000000005</v>
      </c>
    </row>
    <row r="54" spans="1:8" ht="18.75">
      <c r="A54" s="17" t="s">
        <v>11</v>
      </c>
      <c r="B54" s="8" t="s">
        <v>6</v>
      </c>
      <c r="C54" s="8" t="s">
        <v>34</v>
      </c>
      <c r="D54" s="6" t="s">
        <v>12</v>
      </c>
      <c r="E54" s="6"/>
      <c r="F54" s="26">
        <f>F55</f>
        <v>402875.9</v>
      </c>
      <c r="G54" s="47">
        <f t="shared" ref="G54:G55" si="6">G55</f>
        <v>87583.499999999985</v>
      </c>
      <c r="H54" s="60">
        <f t="shared" si="1"/>
        <v>21.73957290570123</v>
      </c>
    </row>
    <row r="55" spans="1:8" ht="56.25">
      <c r="A55" s="17" t="s">
        <v>13</v>
      </c>
      <c r="B55" s="8" t="s">
        <v>6</v>
      </c>
      <c r="C55" s="8" t="s">
        <v>34</v>
      </c>
      <c r="D55" s="6" t="s">
        <v>14</v>
      </c>
      <c r="E55" s="7"/>
      <c r="F55" s="26">
        <f>F56</f>
        <v>402875.9</v>
      </c>
      <c r="G55" s="47">
        <f t="shared" si="6"/>
        <v>87583.499999999985</v>
      </c>
      <c r="H55" s="60">
        <f t="shared" si="1"/>
        <v>21.73957290570123</v>
      </c>
    </row>
    <row r="56" spans="1:8" ht="18.75">
      <c r="A56" s="17" t="s">
        <v>41</v>
      </c>
      <c r="B56" s="8" t="s">
        <v>6</v>
      </c>
      <c r="C56" s="8" t="s">
        <v>34</v>
      </c>
      <c r="D56" s="6" t="s">
        <v>42</v>
      </c>
      <c r="E56" s="7"/>
      <c r="F56" s="26">
        <f>F57+F59+F63+F61</f>
        <v>402875.9</v>
      </c>
      <c r="G56" s="26">
        <f>G57+G59+G63+G61</f>
        <v>87583.499999999985</v>
      </c>
      <c r="H56" s="60">
        <f t="shared" si="1"/>
        <v>21.73957290570123</v>
      </c>
    </row>
    <row r="57" spans="1:8" ht="112.5">
      <c r="A57" s="17" t="s">
        <v>17</v>
      </c>
      <c r="B57" s="8" t="s">
        <v>6</v>
      </c>
      <c r="C57" s="8" t="s">
        <v>34</v>
      </c>
      <c r="D57" s="6" t="s">
        <v>42</v>
      </c>
      <c r="E57" s="6" t="s">
        <v>18</v>
      </c>
      <c r="F57" s="26">
        <f>F58</f>
        <v>327587.7</v>
      </c>
      <c r="G57" s="47">
        <f>G58</f>
        <v>77921.899999999994</v>
      </c>
      <c r="H57" s="60">
        <f t="shared" si="1"/>
        <v>23.786576846444476</v>
      </c>
    </row>
    <row r="58" spans="1:8" ht="37.5">
      <c r="A58" s="17" t="s">
        <v>19</v>
      </c>
      <c r="B58" s="8" t="s">
        <v>6</v>
      </c>
      <c r="C58" s="8" t="s">
        <v>34</v>
      </c>
      <c r="D58" s="6" t="s">
        <v>42</v>
      </c>
      <c r="E58" s="6" t="s">
        <v>20</v>
      </c>
      <c r="F58" s="26">
        <v>327587.7</v>
      </c>
      <c r="G58" s="47">
        <v>77921.899999999994</v>
      </c>
      <c r="H58" s="60">
        <f t="shared" si="1"/>
        <v>23.786576846444476</v>
      </c>
    </row>
    <row r="59" spans="1:8" ht="56.25">
      <c r="A59" s="17" t="s">
        <v>29</v>
      </c>
      <c r="B59" s="8" t="s">
        <v>6</v>
      </c>
      <c r="C59" s="8" t="s">
        <v>34</v>
      </c>
      <c r="D59" s="6" t="s">
        <v>42</v>
      </c>
      <c r="E59" s="6" t="s">
        <v>30</v>
      </c>
      <c r="F59" s="26">
        <f>F60</f>
        <v>66263</v>
      </c>
      <c r="G59" s="48">
        <f>G60</f>
        <v>4911.8999999999996</v>
      </c>
      <c r="H59" s="60">
        <f t="shared" si="1"/>
        <v>7.4127341050058098</v>
      </c>
    </row>
    <row r="60" spans="1:8" ht="56.25">
      <c r="A60" s="17" t="s">
        <v>31</v>
      </c>
      <c r="B60" s="8" t="s">
        <v>6</v>
      </c>
      <c r="C60" s="8" t="s">
        <v>34</v>
      </c>
      <c r="D60" s="6" t="s">
        <v>42</v>
      </c>
      <c r="E60" s="6" t="s">
        <v>32</v>
      </c>
      <c r="F60" s="26">
        <v>66263</v>
      </c>
      <c r="G60" s="48">
        <v>4911.8999999999996</v>
      </c>
      <c r="H60" s="60">
        <f t="shared" si="1"/>
        <v>7.4127341050058098</v>
      </c>
    </row>
    <row r="61" spans="1:8" ht="37.5">
      <c r="A61" s="17" t="s">
        <v>608</v>
      </c>
      <c r="B61" s="8" t="s">
        <v>6</v>
      </c>
      <c r="C61" s="8" t="s">
        <v>34</v>
      </c>
      <c r="D61" s="6" t="s">
        <v>42</v>
      </c>
      <c r="E61" s="6">
        <v>300</v>
      </c>
      <c r="F61" s="26">
        <f>F62</f>
        <v>8471.2000000000007</v>
      </c>
      <c r="G61" s="47">
        <f t="shared" ref="G61" si="7">G62</f>
        <v>4633.2</v>
      </c>
      <c r="H61" s="60">
        <f t="shared" si="1"/>
        <v>54.693549910284254</v>
      </c>
    </row>
    <row r="62" spans="1:8" ht="37.5">
      <c r="A62" s="17" t="s">
        <v>610</v>
      </c>
      <c r="B62" s="8" t="s">
        <v>6</v>
      </c>
      <c r="C62" s="8" t="s">
        <v>34</v>
      </c>
      <c r="D62" s="6" t="s">
        <v>42</v>
      </c>
      <c r="E62" s="6">
        <v>320</v>
      </c>
      <c r="F62" s="26">
        <v>8471.2000000000007</v>
      </c>
      <c r="G62" s="47">
        <v>4633.2</v>
      </c>
      <c r="H62" s="60">
        <f t="shared" si="1"/>
        <v>54.693549910284254</v>
      </c>
    </row>
    <row r="63" spans="1:8" ht="18.75">
      <c r="A63" s="17" t="s">
        <v>43</v>
      </c>
      <c r="B63" s="8" t="s">
        <v>6</v>
      </c>
      <c r="C63" s="8" t="s">
        <v>34</v>
      </c>
      <c r="D63" s="6" t="s">
        <v>42</v>
      </c>
      <c r="E63" s="6" t="s">
        <v>44</v>
      </c>
      <c r="F63" s="26">
        <f>F64</f>
        <v>554</v>
      </c>
      <c r="G63" s="47">
        <f>G64</f>
        <v>116.5</v>
      </c>
      <c r="H63" s="60">
        <f t="shared" si="1"/>
        <v>21.028880866425993</v>
      </c>
    </row>
    <row r="64" spans="1:8" ht="18.75">
      <c r="A64" s="17" t="s">
        <v>45</v>
      </c>
      <c r="B64" s="8" t="s">
        <v>6</v>
      </c>
      <c r="C64" s="8" t="s">
        <v>34</v>
      </c>
      <c r="D64" s="6" t="s">
        <v>42</v>
      </c>
      <c r="E64" s="6" t="s">
        <v>46</v>
      </c>
      <c r="F64" s="26">
        <v>554</v>
      </c>
      <c r="G64" s="48">
        <v>116.5</v>
      </c>
      <c r="H64" s="60">
        <f t="shared" si="1"/>
        <v>21.028880866425993</v>
      </c>
    </row>
    <row r="65" spans="1:8" ht="37.5">
      <c r="A65" s="17" t="s">
        <v>49</v>
      </c>
      <c r="B65" s="8" t="s">
        <v>6</v>
      </c>
      <c r="C65" s="8" t="s">
        <v>34</v>
      </c>
      <c r="D65" s="8" t="s">
        <v>50</v>
      </c>
      <c r="E65" s="8"/>
      <c r="F65" s="26">
        <f>F66</f>
        <v>9413.7999999999993</v>
      </c>
      <c r="G65" s="47">
        <f>G66</f>
        <v>1525.8</v>
      </c>
      <c r="H65" s="60">
        <f t="shared" si="1"/>
        <v>16.208119994051287</v>
      </c>
    </row>
    <row r="66" spans="1:8" ht="93.75">
      <c r="A66" s="17" t="s">
        <v>51</v>
      </c>
      <c r="B66" s="8" t="s">
        <v>6</v>
      </c>
      <c r="C66" s="8" t="s">
        <v>34</v>
      </c>
      <c r="D66" s="6" t="s">
        <v>52</v>
      </c>
      <c r="E66" s="6"/>
      <c r="F66" s="26">
        <f>F67+F71+F75</f>
        <v>9413.7999999999993</v>
      </c>
      <c r="G66" s="47">
        <f>G67+G71+G75</f>
        <v>1525.8</v>
      </c>
      <c r="H66" s="60">
        <f t="shared" si="1"/>
        <v>16.208119994051287</v>
      </c>
    </row>
    <row r="67" spans="1:8" ht="37.5">
      <c r="A67" s="17" t="s">
        <v>53</v>
      </c>
      <c r="B67" s="8" t="s">
        <v>6</v>
      </c>
      <c r="C67" s="8" t="s">
        <v>34</v>
      </c>
      <c r="D67" s="6" t="s">
        <v>54</v>
      </c>
      <c r="E67" s="7"/>
      <c r="F67" s="26">
        <f t="shared" ref="F67:G69" si="8">F68</f>
        <v>7398.8</v>
      </c>
      <c r="G67" s="47">
        <f t="shared" si="8"/>
        <v>1327.5</v>
      </c>
      <c r="H67" s="60">
        <f t="shared" si="1"/>
        <v>17.94209871871114</v>
      </c>
    </row>
    <row r="68" spans="1:8" ht="18.75">
      <c r="A68" s="17" t="s">
        <v>55</v>
      </c>
      <c r="B68" s="8" t="s">
        <v>6</v>
      </c>
      <c r="C68" s="8" t="s">
        <v>34</v>
      </c>
      <c r="D68" s="6" t="s">
        <v>56</v>
      </c>
      <c r="E68" s="7"/>
      <c r="F68" s="26">
        <f t="shared" si="8"/>
        <v>7398.8</v>
      </c>
      <c r="G68" s="47">
        <f t="shared" si="8"/>
        <v>1327.5</v>
      </c>
      <c r="H68" s="60">
        <f t="shared" si="1"/>
        <v>17.94209871871114</v>
      </c>
    </row>
    <row r="69" spans="1:8" ht="56.25">
      <c r="A69" s="17" t="s">
        <v>29</v>
      </c>
      <c r="B69" s="8" t="s">
        <v>6</v>
      </c>
      <c r="C69" s="8" t="s">
        <v>34</v>
      </c>
      <c r="D69" s="6" t="s">
        <v>56</v>
      </c>
      <c r="E69" s="6" t="s">
        <v>30</v>
      </c>
      <c r="F69" s="26">
        <f t="shared" si="8"/>
        <v>7398.8</v>
      </c>
      <c r="G69" s="47">
        <f t="shared" si="8"/>
        <v>1327.5</v>
      </c>
      <c r="H69" s="60">
        <f t="shared" si="1"/>
        <v>17.94209871871114</v>
      </c>
    </row>
    <row r="70" spans="1:8" ht="56.25">
      <c r="A70" s="17" t="s">
        <v>31</v>
      </c>
      <c r="B70" s="8" t="s">
        <v>6</v>
      </c>
      <c r="C70" s="8" t="s">
        <v>34</v>
      </c>
      <c r="D70" s="6" t="s">
        <v>56</v>
      </c>
      <c r="E70" s="6" t="s">
        <v>32</v>
      </c>
      <c r="F70" s="26">
        <f>7848.8-450</f>
        <v>7398.8</v>
      </c>
      <c r="G70" s="47">
        <v>1327.5</v>
      </c>
      <c r="H70" s="60">
        <f t="shared" si="1"/>
        <v>17.94209871871114</v>
      </c>
    </row>
    <row r="71" spans="1:8" ht="37.5">
      <c r="A71" s="17" t="s">
        <v>57</v>
      </c>
      <c r="B71" s="8" t="s">
        <v>6</v>
      </c>
      <c r="C71" s="8" t="s">
        <v>34</v>
      </c>
      <c r="D71" s="6" t="s">
        <v>58</v>
      </c>
      <c r="E71" s="7"/>
      <c r="F71" s="26">
        <f t="shared" ref="F71:G73" si="9">F72</f>
        <v>1265</v>
      </c>
      <c r="G71" s="47">
        <f t="shared" si="9"/>
        <v>58.5</v>
      </c>
      <c r="H71" s="60">
        <f t="shared" si="1"/>
        <v>4.6245059288537549</v>
      </c>
    </row>
    <row r="72" spans="1:8" ht="18.75">
      <c r="A72" s="17" t="s">
        <v>59</v>
      </c>
      <c r="B72" s="8" t="s">
        <v>6</v>
      </c>
      <c r="C72" s="8" t="s">
        <v>34</v>
      </c>
      <c r="D72" s="6" t="s">
        <v>60</v>
      </c>
      <c r="E72" s="7"/>
      <c r="F72" s="26">
        <f t="shared" si="9"/>
        <v>1265</v>
      </c>
      <c r="G72" s="47">
        <f t="shared" si="9"/>
        <v>58.5</v>
      </c>
      <c r="H72" s="60">
        <f t="shared" si="1"/>
        <v>4.6245059288537549</v>
      </c>
    </row>
    <row r="73" spans="1:8" ht="56.25">
      <c r="A73" s="17" t="s">
        <v>29</v>
      </c>
      <c r="B73" s="8" t="s">
        <v>6</v>
      </c>
      <c r="C73" s="8" t="s">
        <v>34</v>
      </c>
      <c r="D73" s="6" t="s">
        <v>60</v>
      </c>
      <c r="E73" s="6" t="s">
        <v>30</v>
      </c>
      <c r="F73" s="26">
        <f t="shared" si="9"/>
        <v>1265</v>
      </c>
      <c r="G73" s="47">
        <f t="shared" si="9"/>
        <v>58.5</v>
      </c>
      <c r="H73" s="60">
        <f t="shared" si="1"/>
        <v>4.6245059288537549</v>
      </c>
    </row>
    <row r="74" spans="1:8" ht="56.25">
      <c r="A74" s="17" t="s">
        <v>31</v>
      </c>
      <c r="B74" s="8" t="s">
        <v>6</v>
      </c>
      <c r="C74" s="8" t="s">
        <v>34</v>
      </c>
      <c r="D74" s="6" t="s">
        <v>60</v>
      </c>
      <c r="E74" s="6" t="s">
        <v>32</v>
      </c>
      <c r="F74" s="26">
        <v>1265</v>
      </c>
      <c r="G74" s="47">
        <v>58.5</v>
      </c>
      <c r="H74" s="60">
        <f t="shared" si="1"/>
        <v>4.6245059288537549</v>
      </c>
    </row>
    <row r="75" spans="1:8" ht="37.5">
      <c r="A75" s="17" t="s">
        <v>61</v>
      </c>
      <c r="B75" s="8" t="s">
        <v>6</v>
      </c>
      <c r="C75" s="8" t="s">
        <v>34</v>
      </c>
      <c r="D75" s="6" t="s">
        <v>62</v>
      </c>
      <c r="E75" s="7"/>
      <c r="F75" s="26">
        <f t="shared" ref="F75:G77" si="10">F76</f>
        <v>750</v>
      </c>
      <c r="G75" s="47">
        <f t="shared" si="10"/>
        <v>139.80000000000001</v>
      </c>
      <c r="H75" s="60">
        <f t="shared" si="1"/>
        <v>18.64</v>
      </c>
    </row>
    <row r="76" spans="1:8" ht="18.75">
      <c r="A76" s="17" t="s">
        <v>63</v>
      </c>
      <c r="B76" s="8" t="s">
        <v>6</v>
      </c>
      <c r="C76" s="8" t="s">
        <v>34</v>
      </c>
      <c r="D76" s="6" t="s">
        <v>64</v>
      </c>
      <c r="E76" s="7"/>
      <c r="F76" s="26">
        <f t="shared" si="10"/>
        <v>750</v>
      </c>
      <c r="G76" s="47">
        <f t="shared" si="10"/>
        <v>139.80000000000001</v>
      </c>
      <c r="H76" s="60">
        <f t="shared" si="1"/>
        <v>18.64</v>
      </c>
    </row>
    <row r="77" spans="1:8" ht="56.25">
      <c r="A77" s="17" t="s">
        <v>29</v>
      </c>
      <c r="B77" s="8" t="s">
        <v>6</v>
      </c>
      <c r="C77" s="8" t="s">
        <v>34</v>
      </c>
      <c r="D77" s="6" t="s">
        <v>64</v>
      </c>
      <c r="E77" s="6" t="s">
        <v>30</v>
      </c>
      <c r="F77" s="26">
        <f t="shared" si="10"/>
        <v>750</v>
      </c>
      <c r="G77" s="47">
        <f t="shared" si="10"/>
        <v>139.80000000000001</v>
      </c>
      <c r="H77" s="60">
        <f t="shared" si="1"/>
        <v>18.64</v>
      </c>
    </row>
    <row r="78" spans="1:8" ht="56.25">
      <c r="A78" s="17" t="s">
        <v>31</v>
      </c>
      <c r="B78" s="8" t="s">
        <v>6</v>
      </c>
      <c r="C78" s="8" t="s">
        <v>34</v>
      </c>
      <c r="D78" s="6" t="s">
        <v>64</v>
      </c>
      <c r="E78" s="6" t="s">
        <v>32</v>
      </c>
      <c r="F78" s="26">
        <f>300+450</f>
        <v>750</v>
      </c>
      <c r="G78" s="48">
        <v>139.80000000000001</v>
      </c>
      <c r="H78" s="60">
        <f t="shared" si="1"/>
        <v>18.64</v>
      </c>
    </row>
    <row r="79" spans="1:8" ht="75">
      <c r="A79" s="17" t="s">
        <v>65</v>
      </c>
      <c r="B79" s="8" t="s">
        <v>6</v>
      </c>
      <c r="C79" s="8" t="s">
        <v>66</v>
      </c>
      <c r="D79" s="9"/>
      <c r="E79" s="9"/>
      <c r="F79" s="26">
        <f>F80+F95+F109</f>
        <v>55526.400000000001</v>
      </c>
      <c r="G79" s="47">
        <f t="shared" ref="G79" si="11">G80+G95+G109</f>
        <v>9977.9</v>
      </c>
      <c r="H79" s="60">
        <f t="shared" si="1"/>
        <v>17.969650472568002</v>
      </c>
    </row>
    <row r="80" spans="1:8" ht="37.5">
      <c r="A80" s="17" t="s">
        <v>9</v>
      </c>
      <c r="B80" s="8" t="s">
        <v>6</v>
      </c>
      <c r="C80" s="8" t="s">
        <v>66</v>
      </c>
      <c r="D80" s="8" t="s">
        <v>10</v>
      </c>
      <c r="E80" s="8"/>
      <c r="F80" s="26">
        <f>F81+F86</f>
        <v>39026.5</v>
      </c>
      <c r="G80" s="47">
        <f t="shared" ref="G80" si="12">G81+G86</f>
        <v>7455</v>
      </c>
      <c r="H80" s="60">
        <f t="shared" si="1"/>
        <v>19.102404776241784</v>
      </c>
    </row>
    <row r="81" spans="1:8" ht="56.25">
      <c r="A81" s="17" t="s">
        <v>35</v>
      </c>
      <c r="B81" s="8" t="s">
        <v>6</v>
      </c>
      <c r="C81" s="8" t="s">
        <v>66</v>
      </c>
      <c r="D81" s="6" t="s">
        <v>36</v>
      </c>
      <c r="E81" s="6"/>
      <c r="F81" s="26">
        <f>F82</f>
        <v>120</v>
      </c>
      <c r="G81" s="47">
        <f t="shared" ref="G81:G83" si="13">G82</f>
        <v>0</v>
      </c>
      <c r="H81" s="60">
        <f t="shared" si="1"/>
        <v>0</v>
      </c>
    </row>
    <row r="82" spans="1:8" ht="56.25">
      <c r="A82" s="17" t="s">
        <v>37</v>
      </c>
      <c r="B82" s="8" t="s">
        <v>6</v>
      </c>
      <c r="C82" s="8" t="s">
        <v>66</v>
      </c>
      <c r="D82" s="6" t="s">
        <v>38</v>
      </c>
      <c r="E82" s="7"/>
      <c r="F82" s="26">
        <f>F83</f>
        <v>120</v>
      </c>
      <c r="G82" s="47">
        <f t="shared" si="13"/>
        <v>0</v>
      </c>
      <c r="H82" s="60">
        <f t="shared" si="1"/>
        <v>0</v>
      </c>
    </row>
    <row r="83" spans="1:8" ht="206.25">
      <c r="A83" s="17" t="s">
        <v>39</v>
      </c>
      <c r="B83" s="8" t="s">
        <v>6</v>
      </c>
      <c r="C83" s="8" t="s">
        <v>66</v>
      </c>
      <c r="D83" s="6" t="s">
        <v>40</v>
      </c>
      <c r="E83" s="7"/>
      <c r="F83" s="26">
        <f>F84</f>
        <v>120</v>
      </c>
      <c r="G83" s="47">
        <f t="shared" si="13"/>
        <v>0</v>
      </c>
      <c r="H83" s="60">
        <f t="shared" si="1"/>
        <v>0</v>
      </c>
    </row>
    <row r="84" spans="1:8" ht="56.25">
      <c r="A84" s="17" t="s">
        <v>29</v>
      </c>
      <c r="B84" s="8" t="s">
        <v>6</v>
      </c>
      <c r="C84" s="8" t="s">
        <v>66</v>
      </c>
      <c r="D84" s="6" t="s">
        <v>40</v>
      </c>
      <c r="E84" s="6" t="s">
        <v>30</v>
      </c>
      <c r="F84" s="26">
        <f>F85</f>
        <v>120</v>
      </c>
      <c r="G84" s="47">
        <f>G85</f>
        <v>0</v>
      </c>
      <c r="H84" s="60">
        <f t="shared" ref="H84:H147" si="14">G84/F84*100</f>
        <v>0</v>
      </c>
    </row>
    <row r="85" spans="1:8" ht="56.25">
      <c r="A85" s="17" t="s">
        <v>31</v>
      </c>
      <c r="B85" s="8" t="s">
        <v>6</v>
      </c>
      <c r="C85" s="8" t="s">
        <v>66</v>
      </c>
      <c r="D85" s="6" t="s">
        <v>40</v>
      </c>
      <c r="E85" s="6" t="s">
        <v>32</v>
      </c>
      <c r="F85" s="26">
        <v>120</v>
      </c>
      <c r="G85" s="47">
        <v>0</v>
      </c>
      <c r="H85" s="60">
        <f t="shared" si="14"/>
        <v>0</v>
      </c>
    </row>
    <row r="86" spans="1:8" ht="18.75">
      <c r="A86" s="17" t="s">
        <v>11</v>
      </c>
      <c r="B86" s="8" t="s">
        <v>6</v>
      </c>
      <c r="C86" s="8" t="s">
        <v>66</v>
      </c>
      <c r="D86" s="6" t="s">
        <v>12</v>
      </c>
      <c r="E86" s="6"/>
      <c r="F86" s="26">
        <f>F87</f>
        <v>38906.5</v>
      </c>
      <c r="G86" s="47">
        <f t="shared" ref="G86:G87" si="15">G87</f>
        <v>7455</v>
      </c>
      <c r="H86" s="60">
        <f t="shared" si="14"/>
        <v>19.161322658167659</v>
      </c>
    </row>
    <row r="87" spans="1:8" ht="56.25">
      <c r="A87" s="17" t="s">
        <v>13</v>
      </c>
      <c r="B87" s="8" t="s">
        <v>6</v>
      </c>
      <c r="C87" s="8" t="s">
        <v>66</v>
      </c>
      <c r="D87" s="6" t="s">
        <v>14</v>
      </c>
      <c r="E87" s="7"/>
      <c r="F87" s="26">
        <f>F88</f>
        <v>38906.5</v>
      </c>
      <c r="G87" s="47">
        <f t="shared" si="15"/>
        <v>7455</v>
      </c>
      <c r="H87" s="60">
        <f t="shared" si="14"/>
        <v>19.161322658167659</v>
      </c>
    </row>
    <row r="88" spans="1:8" ht="37.5">
      <c r="A88" s="17" t="s">
        <v>67</v>
      </c>
      <c r="B88" s="8" t="s">
        <v>6</v>
      </c>
      <c r="C88" s="8" t="s">
        <v>66</v>
      </c>
      <c r="D88" s="6" t="s">
        <v>68</v>
      </c>
      <c r="E88" s="7"/>
      <c r="F88" s="26">
        <f>F89+F91+F93</f>
        <v>38906.5</v>
      </c>
      <c r="G88" s="47">
        <f t="shared" ref="G88" si="16">G89+G91+G93</f>
        <v>7455</v>
      </c>
      <c r="H88" s="60">
        <f t="shared" si="14"/>
        <v>19.161322658167659</v>
      </c>
    </row>
    <row r="89" spans="1:8" ht="112.5">
      <c r="A89" s="17" t="s">
        <v>17</v>
      </c>
      <c r="B89" s="8" t="s">
        <v>6</v>
      </c>
      <c r="C89" s="8" t="s">
        <v>66</v>
      </c>
      <c r="D89" s="6" t="s">
        <v>68</v>
      </c>
      <c r="E89" s="6" t="s">
        <v>18</v>
      </c>
      <c r="F89" s="26">
        <f>F90</f>
        <v>37353.5</v>
      </c>
      <c r="G89" s="47">
        <f t="shared" ref="G89" si="17">G90</f>
        <v>7357.3</v>
      </c>
      <c r="H89" s="60">
        <f t="shared" si="14"/>
        <v>19.696413990656833</v>
      </c>
    </row>
    <row r="90" spans="1:8" ht="37.5">
      <c r="A90" s="17" t="s">
        <v>19</v>
      </c>
      <c r="B90" s="8" t="s">
        <v>6</v>
      </c>
      <c r="C90" s="8" t="s">
        <v>66</v>
      </c>
      <c r="D90" s="6" t="s">
        <v>68</v>
      </c>
      <c r="E90" s="6" t="s">
        <v>20</v>
      </c>
      <c r="F90" s="26">
        <v>37353.5</v>
      </c>
      <c r="G90" s="47">
        <v>7357.3</v>
      </c>
      <c r="H90" s="60">
        <f t="shared" si="14"/>
        <v>19.696413990656833</v>
      </c>
    </row>
    <row r="91" spans="1:8" ht="56.25">
      <c r="A91" s="17" t="s">
        <v>29</v>
      </c>
      <c r="B91" s="8" t="s">
        <v>6</v>
      </c>
      <c r="C91" s="8" t="s">
        <v>66</v>
      </c>
      <c r="D91" s="6" t="s">
        <v>68</v>
      </c>
      <c r="E91" s="6" t="s">
        <v>30</v>
      </c>
      <c r="F91" s="26">
        <f>F92</f>
        <v>1523</v>
      </c>
      <c r="G91" s="47">
        <f t="shared" ref="G91" si="18">G92</f>
        <v>97.7</v>
      </c>
      <c r="H91" s="60">
        <f t="shared" si="14"/>
        <v>6.4149704530531846</v>
      </c>
    </row>
    <row r="92" spans="1:8" ht="56.25">
      <c r="A92" s="17" t="s">
        <v>31</v>
      </c>
      <c r="B92" s="8" t="s">
        <v>6</v>
      </c>
      <c r="C92" s="8" t="s">
        <v>66</v>
      </c>
      <c r="D92" s="6" t="s">
        <v>68</v>
      </c>
      <c r="E92" s="6" t="s">
        <v>32</v>
      </c>
      <c r="F92" s="26">
        <v>1523</v>
      </c>
      <c r="G92" s="47">
        <v>97.7</v>
      </c>
      <c r="H92" s="60">
        <f t="shared" si="14"/>
        <v>6.4149704530531846</v>
      </c>
    </row>
    <row r="93" spans="1:8" ht="18.75">
      <c r="A93" s="17" t="s">
        <v>43</v>
      </c>
      <c r="B93" s="8" t="s">
        <v>6</v>
      </c>
      <c r="C93" s="8" t="s">
        <v>66</v>
      </c>
      <c r="D93" s="6" t="s">
        <v>68</v>
      </c>
      <c r="E93" s="6" t="s">
        <v>44</v>
      </c>
      <c r="F93" s="26">
        <f>F94</f>
        <v>30</v>
      </c>
      <c r="G93" s="47">
        <f t="shared" ref="G93" si="19">G94</f>
        <v>0</v>
      </c>
      <c r="H93" s="60">
        <f t="shared" si="14"/>
        <v>0</v>
      </c>
    </row>
    <row r="94" spans="1:8" ht="18.75">
      <c r="A94" s="17" t="s">
        <v>45</v>
      </c>
      <c r="B94" s="8" t="s">
        <v>6</v>
      </c>
      <c r="C94" s="8" t="s">
        <v>66</v>
      </c>
      <c r="D94" s="6" t="s">
        <v>68</v>
      </c>
      <c r="E94" s="6" t="s">
        <v>46</v>
      </c>
      <c r="F94" s="26">
        <v>30</v>
      </c>
      <c r="G94" s="47">
        <v>0</v>
      </c>
      <c r="H94" s="60">
        <f t="shared" si="14"/>
        <v>0</v>
      </c>
    </row>
    <row r="95" spans="1:8" ht="37.5">
      <c r="A95" s="17" t="s">
        <v>49</v>
      </c>
      <c r="B95" s="8" t="s">
        <v>6</v>
      </c>
      <c r="C95" s="8" t="s">
        <v>66</v>
      </c>
      <c r="D95" s="8" t="s">
        <v>50</v>
      </c>
      <c r="E95" s="8"/>
      <c r="F95" s="26">
        <f>F96+F101+F105</f>
        <v>2727</v>
      </c>
      <c r="G95" s="47">
        <f t="shared" ref="G95" si="20">G96+G101+G105</f>
        <v>31</v>
      </c>
      <c r="H95" s="60">
        <f t="shared" si="14"/>
        <v>1.1367803447011369</v>
      </c>
    </row>
    <row r="96" spans="1:8" ht="93.75">
      <c r="A96" s="17" t="s">
        <v>51</v>
      </c>
      <c r="B96" s="8" t="s">
        <v>6</v>
      </c>
      <c r="C96" s="8" t="s">
        <v>66</v>
      </c>
      <c r="D96" s="6" t="s">
        <v>52</v>
      </c>
      <c r="E96" s="6"/>
      <c r="F96" s="26">
        <f>F97</f>
        <v>220</v>
      </c>
      <c r="G96" s="47">
        <f t="shared" ref="G96:G98" si="21">G97</f>
        <v>0</v>
      </c>
      <c r="H96" s="60">
        <f t="shared" si="14"/>
        <v>0</v>
      </c>
    </row>
    <row r="97" spans="1:8" ht="37.5">
      <c r="A97" s="17" t="s">
        <v>53</v>
      </c>
      <c r="B97" s="8" t="s">
        <v>6</v>
      </c>
      <c r="C97" s="8" t="s">
        <v>66</v>
      </c>
      <c r="D97" s="6" t="s">
        <v>54</v>
      </c>
      <c r="E97" s="7"/>
      <c r="F97" s="26">
        <f>F98</f>
        <v>220</v>
      </c>
      <c r="G97" s="47">
        <f t="shared" si="21"/>
        <v>0</v>
      </c>
      <c r="H97" s="60">
        <f t="shared" si="14"/>
        <v>0</v>
      </c>
    </row>
    <row r="98" spans="1:8" ht="18.75">
      <c r="A98" s="17" t="s">
        <v>55</v>
      </c>
      <c r="B98" s="8" t="s">
        <v>6</v>
      </c>
      <c r="C98" s="8" t="s">
        <v>66</v>
      </c>
      <c r="D98" s="6" t="s">
        <v>56</v>
      </c>
      <c r="E98" s="7"/>
      <c r="F98" s="26">
        <f>F99</f>
        <v>220</v>
      </c>
      <c r="G98" s="47">
        <f t="shared" si="21"/>
        <v>0</v>
      </c>
      <c r="H98" s="60">
        <f t="shared" si="14"/>
        <v>0</v>
      </c>
    </row>
    <row r="99" spans="1:8" ht="56.25">
      <c r="A99" s="17" t="s">
        <v>29</v>
      </c>
      <c r="B99" s="8" t="s">
        <v>6</v>
      </c>
      <c r="C99" s="8" t="s">
        <v>66</v>
      </c>
      <c r="D99" s="6" t="s">
        <v>56</v>
      </c>
      <c r="E99" s="6" t="s">
        <v>30</v>
      </c>
      <c r="F99" s="26">
        <f>F100</f>
        <v>220</v>
      </c>
      <c r="G99" s="47">
        <f>G100</f>
        <v>0</v>
      </c>
      <c r="H99" s="60">
        <f t="shared" si="14"/>
        <v>0</v>
      </c>
    </row>
    <row r="100" spans="1:8" ht="56.25">
      <c r="A100" s="17" t="s">
        <v>31</v>
      </c>
      <c r="B100" s="8" t="s">
        <v>6</v>
      </c>
      <c r="C100" s="8" t="s">
        <v>66</v>
      </c>
      <c r="D100" s="6" t="s">
        <v>56</v>
      </c>
      <c r="E100" s="6" t="s">
        <v>32</v>
      </c>
      <c r="F100" s="26">
        <v>220</v>
      </c>
      <c r="G100" s="47">
        <v>0</v>
      </c>
      <c r="H100" s="60">
        <f t="shared" si="14"/>
        <v>0</v>
      </c>
    </row>
    <row r="101" spans="1:8" ht="37.5">
      <c r="A101" s="17" t="s">
        <v>57</v>
      </c>
      <c r="B101" s="8" t="s">
        <v>6</v>
      </c>
      <c r="C101" s="8" t="s">
        <v>66</v>
      </c>
      <c r="D101" s="6" t="s">
        <v>58</v>
      </c>
      <c r="E101" s="7"/>
      <c r="F101" s="26">
        <f>F102</f>
        <v>37</v>
      </c>
      <c r="G101" s="47">
        <f t="shared" ref="G101:G103" si="22">G102</f>
        <v>0</v>
      </c>
      <c r="H101" s="60">
        <f t="shared" si="14"/>
        <v>0</v>
      </c>
    </row>
    <row r="102" spans="1:8" ht="18.75">
      <c r="A102" s="17" t="s">
        <v>59</v>
      </c>
      <c r="B102" s="8" t="s">
        <v>6</v>
      </c>
      <c r="C102" s="8" t="s">
        <v>66</v>
      </c>
      <c r="D102" s="6" t="s">
        <v>60</v>
      </c>
      <c r="E102" s="7"/>
      <c r="F102" s="26">
        <f>F103</f>
        <v>37</v>
      </c>
      <c r="G102" s="47">
        <f t="shared" si="22"/>
        <v>0</v>
      </c>
      <c r="H102" s="60">
        <f t="shared" si="14"/>
        <v>0</v>
      </c>
    </row>
    <row r="103" spans="1:8" ht="56.25">
      <c r="A103" s="17" t="s">
        <v>29</v>
      </c>
      <c r="B103" s="8" t="s">
        <v>6</v>
      </c>
      <c r="C103" s="8" t="s">
        <v>66</v>
      </c>
      <c r="D103" s="6" t="s">
        <v>60</v>
      </c>
      <c r="E103" s="6" t="s">
        <v>30</v>
      </c>
      <c r="F103" s="26">
        <f>F104</f>
        <v>37</v>
      </c>
      <c r="G103" s="47">
        <f t="shared" si="22"/>
        <v>0</v>
      </c>
      <c r="H103" s="60">
        <f t="shared" si="14"/>
        <v>0</v>
      </c>
    </row>
    <row r="104" spans="1:8" ht="56.25">
      <c r="A104" s="17" t="s">
        <v>31</v>
      </c>
      <c r="B104" s="8" t="s">
        <v>6</v>
      </c>
      <c r="C104" s="8" t="s">
        <v>66</v>
      </c>
      <c r="D104" s="6" t="s">
        <v>60</v>
      </c>
      <c r="E104" s="6" t="s">
        <v>32</v>
      </c>
      <c r="F104" s="26">
        <v>37</v>
      </c>
      <c r="G104" s="47">
        <v>0</v>
      </c>
      <c r="H104" s="60">
        <f t="shared" si="14"/>
        <v>0</v>
      </c>
    </row>
    <row r="105" spans="1:8" ht="37.5">
      <c r="A105" s="17" t="s">
        <v>61</v>
      </c>
      <c r="B105" s="8" t="s">
        <v>6</v>
      </c>
      <c r="C105" s="8" t="s">
        <v>66</v>
      </c>
      <c r="D105" s="6" t="s">
        <v>62</v>
      </c>
      <c r="E105" s="7"/>
      <c r="F105" s="26">
        <f>F106</f>
        <v>2470</v>
      </c>
      <c r="G105" s="47">
        <f t="shared" ref="G105:G107" si="23">G106</f>
        <v>31</v>
      </c>
      <c r="H105" s="60">
        <f t="shared" si="14"/>
        <v>1.2550607287449393</v>
      </c>
    </row>
    <row r="106" spans="1:8" ht="18.75">
      <c r="A106" s="17" t="s">
        <v>63</v>
      </c>
      <c r="B106" s="8" t="s">
        <v>6</v>
      </c>
      <c r="C106" s="8" t="s">
        <v>66</v>
      </c>
      <c r="D106" s="6" t="s">
        <v>64</v>
      </c>
      <c r="E106" s="7"/>
      <c r="F106" s="26">
        <f>F107</f>
        <v>2470</v>
      </c>
      <c r="G106" s="47">
        <f t="shared" si="23"/>
        <v>31</v>
      </c>
      <c r="H106" s="60">
        <f t="shared" si="14"/>
        <v>1.2550607287449393</v>
      </c>
    </row>
    <row r="107" spans="1:8" ht="56.25">
      <c r="A107" s="17" t="s">
        <v>29</v>
      </c>
      <c r="B107" s="8" t="s">
        <v>6</v>
      </c>
      <c r="C107" s="8" t="s">
        <v>66</v>
      </c>
      <c r="D107" s="6" t="s">
        <v>64</v>
      </c>
      <c r="E107" s="6" t="s">
        <v>30</v>
      </c>
      <c r="F107" s="26">
        <f>F108</f>
        <v>2470</v>
      </c>
      <c r="G107" s="47">
        <f t="shared" si="23"/>
        <v>31</v>
      </c>
      <c r="H107" s="60">
        <f t="shared" si="14"/>
        <v>1.2550607287449393</v>
      </c>
    </row>
    <row r="108" spans="1:8" ht="56.25">
      <c r="A108" s="17" t="s">
        <v>31</v>
      </c>
      <c r="B108" s="8" t="s">
        <v>6</v>
      </c>
      <c r="C108" s="8" t="s">
        <v>66</v>
      </c>
      <c r="D108" s="6" t="s">
        <v>64</v>
      </c>
      <c r="E108" s="6" t="s">
        <v>32</v>
      </c>
      <c r="F108" s="26">
        <v>2470</v>
      </c>
      <c r="G108" s="47">
        <v>31</v>
      </c>
      <c r="H108" s="60">
        <f t="shared" si="14"/>
        <v>1.2550607287449393</v>
      </c>
    </row>
    <row r="109" spans="1:8" ht="56.25">
      <c r="A109" s="17" t="s">
        <v>23</v>
      </c>
      <c r="B109" s="8" t="s">
        <v>6</v>
      </c>
      <c r="C109" s="8" t="s">
        <v>66</v>
      </c>
      <c r="D109" s="8" t="s">
        <v>24</v>
      </c>
      <c r="E109" s="8"/>
      <c r="F109" s="26">
        <f>F110+F113</f>
        <v>13772.9</v>
      </c>
      <c r="G109" s="47">
        <f t="shared" ref="G109" si="24">G110+G113</f>
        <v>2491.9</v>
      </c>
      <c r="H109" s="60">
        <f t="shared" si="14"/>
        <v>18.092776394223439</v>
      </c>
    </row>
    <row r="110" spans="1:8" ht="18.75">
      <c r="A110" s="17" t="s">
        <v>69</v>
      </c>
      <c r="B110" s="8" t="s">
        <v>6</v>
      </c>
      <c r="C110" s="8" t="s">
        <v>66</v>
      </c>
      <c r="D110" s="6" t="s">
        <v>70</v>
      </c>
      <c r="E110" s="7"/>
      <c r="F110" s="26">
        <f>F111</f>
        <v>2956.1</v>
      </c>
      <c r="G110" s="47">
        <f t="shared" ref="G110:G111" si="25">G111</f>
        <v>599.5</v>
      </c>
      <c r="H110" s="60">
        <f t="shared" si="14"/>
        <v>20.280098778796386</v>
      </c>
    </row>
    <row r="111" spans="1:8" ht="112.5">
      <c r="A111" s="17" t="s">
        <v>17</v>
      </c>
      <c r="B111" s="8" t="s">
        <v>6</v>
      </c>
      <c r="C111" s="8" t="s">
        <v>66</v>
      </c>
      <c r="D111" s="6" t="s">
        <v>70</v>
      </c>
      <c r="E111" s="6" t="s">
        <v>18</v>
      </c>
      <c r="F111" s="26">
        <f>F112</f>
        <v>2956.1</v>
      </c>
      <c r="G111" s="47">
        <f t="shared" si="25"/>
        <v>599.5</v>
      </c>
      <c r="H111" s="60">
        <f t="shared" si="14"/>
        <v>20.280098778796386</v>
      </c>
    </row>
    <row r="112" spans="1:8" ht="37.5">
      <c r="A112" s="17" t="s">
        <v>19</v>
      </c>
      <c r="B112" s="8" t="s">
        <v>6</v>
      </c>
      <c r="C112" s="8" t="s">
        <v>66</v>
      </c>
      <c r="D112" s="6" t="s">
        <v>70</v>
      </c>
      <c r="E112" s="6" t="s">
        <v>20</v>
      </c>
      <c r="F112" s="26">
        <v>2956.1</v>
      </c>
      <c r="G112" s="47">
        <v>599.5</v>
      </c>
      <c r="H112" s="60">
        <f t="shared" si="14"/>
        <v>20.280098778796386</v>
      </c>
    </row>
    <row r="113" spans="1:8" ht="37.5">
      <c r="A113" s="17" t="s">
        <v>71</v>
      </c>
      <c r="B113" s="8" t="s">
        <v>6</v>
      </c>
      <c r="C113" s="8" t="s">
        <v>66</v>
      </c>
      <c r="D113" s="6" t="s">
        <v>72</v>
      </c>
      <c r="E113" s="7"/>
      <c r="F113" s="26">
        <f>F114+F116</f>
        <v>10816.8</v>
      </c>
      <c r="G113" s="47">
        <f t="shared" ref="G113" si="26">G114+G116</f>
        <v>1892.4</v>
      </c>
      <c r="H113" s="60">
        <f t="shared" si="14"/>
        <v>17.495007765697807</v>
      </c>
    </row>
    <row r="114" spans="1:8" ht="112.5">
      <c r="A114" s="17" t="s">
        <v>17</v>
      </c>
      <c r="B114" s="8" t="s">
        <v>6</v>
      </c>
      <c r="C114" s="8" t="s">
        <v>66</v>
      </c>
      <c r="D114" s="6" t="s">
        <v>72</v>
      </c>
      <c r="E114" s="6" t="s">
        <v>18</v>
      </c>
      <c r="F114" s="26">
        <f>F115</f>
        <v>9111.2999999999993</v>
      </c>
      <c r="G114" s="47">
        <f t="shared" ref="G114" si="27">G115</f>
        <v>1772.7</v>
      </c>
      <c r="H114" s="60">
        <f t="shared" si="14"/>
        <v>19.456060057291495</v>
      </c>
    </row>
    <row r="115" spans="1:8" ht="37.5">
      <c r="A115" s="17" t="s">
        <v>19</v>
      </c>
      <c r="B115" s="8" t="s">
        <v>6</v>
      </c>
      <c r="C115" s="8" t="s">
        <v>66</v>
      </c>
      <c r="D115" s="6" t="s">
        <v>72</v>
      </c>
      <c r="E115" s="6" t="s">
        <v>20</v>
      </c>
      <c r="F115" s="26">
        <v>9111.2999999999993</v>
      </c>
      <c r="G115" s="47">
        <v>1772.7</v>
      </c>
      <c r="H115" s="60">
        <f t="shared" si="14"/>
        <v>19.456060057291495</v>
      </c>
    </row>
    <row r="116" spans="1:8" ht="56.25">
      <c r="A116" s="17" t="s">
        <v>29</v>
      </c>
      <c r="B116" s="8" t="s">
        <v>6</v>
      </c>
      <c r="C116" s="8" t="s">
        <v>66</v>
      </c>
      <c r="D116" s="6" t="s">
        <v>72</v>
      </c>
      <c r="E116" s="6" t="s">
        <v>30</v>
      </c>
      <c r="F116" s="26">
        <f>F117</f>
        <v>1705.5</v>
      </c>
      <c r="G116" s="47">
        <f t="shared" ref="G116" si="28">G117</f>
        <v>119.7</v>
      </c>
      <c r="H116" s="60">
        <f t="shared" si="14"/>
        <v>7.0184696569920852</v>
      </c>
    </row>
    <row r="117" spans="1:8" ht="56.25">
      <c r="A117" s="17" t="s">
        <v>31</v>
      </c>
      <c r="B117" s="8" t="s">
        <v>6</v>
      </c>
      <c r="C117" s="8" t="s">
        <v>66</v>
      </c>
      <c r="D117" s="6" t="s">
        <v>72</v>
      </c>
      <c r="E117" s="6" t="s">
        <v>32</v>
      </c>
      <c r="F117" s="26">
        <v>1705.5</v>
      </c>
      <c r="G117" s="47">
        <v>119.7</v>
      </c>
      <c r="H117" s="60">
        <f t="shared" si="14"/>
        <v>7.0184696569920852</v>
      </c>
    </row>
    <row r="118" spans="1:8" ht="18.75">
      <c r="A118" s="17" t="s">
        <v>73</v>
      </c>
      <c r="B118" s="8" t="s">
        <v>6</v>
      </c>
      <c r="C118" s="8" t="s">
        <v>74</v>
      </c>
      <c r="D118" s="9"/>
      <c r="E118" s="9"/>
      <c r="F118" s="26">
        <f>F119</f>
        <v>4946</v>
      </c>
      <c r="G118" s="47">
        <f t="shared" ref="G118:G121" si="29">G119</f>
        <v>0</v>
      </c>
      <c r="H118" s="60">
        <f t="shared" si="14"/>
        <v>0</v>
      </c>
    </row>
    <row r="119" spans="1:8" ht="18.75">
      <c r="A119" s="17" t="s">
        <v>75</v>
      </c>
      <c r="B119" s="8" t="s">
        <v>6</v>
      </c>
      <c r="C119" s="8" t="s">
        <v>74</v>
      </c>
      <c r="D119" s="8" t="s">
        <v>76</v>
      </c>
      <c r="E119" s="8"/>
      <c r="F119" s="26">
        <f>F120</f>
        <v>4946</v>
      </c>
      <c r="G119" s="47">
        <f t="shared" si="29"/>
        <v>0</v>
      </c>
      <c r="H119" s="60">
        <f t="shared" si="14"/>
        <v>0</v>
      </c>
    </row>
    <row r="120" spans="1:8" ht="18.75">
      <c r="A120" s="17" t="s">
        <v>77</v>
      </c>
      <c r="B120" s="8" t="s">
        <v>6</v>
      </c>
      <c r="C120" s="8" t="s">
        <v>74</v>
      </c>
      <c r="D120" s="6" t="s">
        <v>78</v>
      </c>
      <c r="E120" s="7"/>
      <c r="F120" s="26">
        <f>F121</f>
        <v>4946</v>
      </c>
      <c r="G120" s="47">
        <f t="shared" si="29"/>
        <v>0</v>
      </c>
      <c r="H120" s="60">
        <f t="shared" si="14"/>
        <v>0</v>
      </c>
    </row>
    <row r="121" spans="1:8" ht="18.75">
      <c r="A121" s="17" t="s">
        <v>43</v>
      </c>
      <c r="B121" s="8" t="s">
        <v>6</v>
      </c>
      <c r="C121" s="8" t="s">
        <v>74</v>
      </c>
      <c r="D121" s="6" t="s">
        <v>78</v>
      </c>
      <c r="E121" s="6" t="s">
        <v>44</v>
      </c>
      <c r="F121" s="26">
        <f>F122</f>
        <v>4946</v>
      </c>
      <c r="G121" s="47">
        <f t="shared" si="29"/>
        <v>0</v>
      </c>
      <c r="H121" s="60">
        <f t="shared" si="14"/>
        <v>0</v>
      </c>
    </row>
    <row r="122" spans="1:8" ht="18.75">
      <c r="A122" s="17" t="s">
        <v>79</v>
      </c>
      <c r="B122" s="8" t="s">
        <v>6</v>
      </c>
      <c r="C122" s="8" t="s">
        <v>74</v>
      </c>
      <c r="D122" s="6" t="s">
        <v>78</v>
      </c>
      <c r="E122" s="6" t="s">
        <v>80</v>
      </c>
      <c r="F122" s="26">
        <f>5000-54</f>
        <v>4946</v>
      </c>
      <c r="G122" s="48">
        <v>0</v>
      </c>
      <c r="H122" s="60">
        <f t="shared" si="14"/>
        <v>0</v>
      </c>
    </row>
    <row r="123" spans="1:8" ht="18.75">
      <c r="A123" s="17" t="s">
        <v>81</v>
      </c>
      <c r="B123" s="8" t="s">
        <v>6</v>
      </c>
      <c r="C123" s="8" t="s">
        <v>82</v>
      </c>
      <c r="D123" s="9"/>
      <c r="E123" s="9"/>
      <c r="F123" s="26">
        <f>F124+F136+F144+F187+F197</f>
        <v>353840.29999999993</v>
      </c>
      <c r="G123" s="26">
        <f>G124+G136+G144+G187+G197</f>
        <v>92342.9</v>
      </c>
      <c r="H123" s="60">
        <f t="shared" si="14"/>
        <v>26.097338262487348</v>
      </c>
    </row>
    <row r="124" spans="1:8" ht="18.75">
      <c r="A124" s="17" t="s">
        <v>83</v>
      </c>
      <c r="B124" s="8" t="s">
        <v>6</v>
      </c>
      <c r="C124" s="8" t="s">
        <v>82</v>
      </c>
      <c r="D124" s="8" t="s">
        <v>84</v>
      </c>
      <c r="E124" s="8"/>
      <c r="F124" s="26">
        <f>F125</f>
        <v>9601.9</v>
      </c>
      <c r="G124" s="47">
        <f t="shared" ref="G124" si="30">G125</f>
        <v>1867.3999999999999</v>
      </c>
      <c r="H124" s="60">
        <f t="shared" si="14"/>
        <v>19.448234203647193</v>
      </c>
    </row>
    <row r="125" spans="1:8" ht="18.75">
      <c r="A125" s="17" t="s">
        <v>85</v>
      </c>
      <c r="B125" s="8" t="s">
        <v>6</v>
      </c>
      <c r="C125" s="8" t="s">
        <v>82</v>
      </c>
      <c r="D125" s="6" t="s">
        <v>86</v>
      </c>
      <c r="E125" s="6"/>
      <c r="F125" s="26">
        <f>F126+F132</f>
        <v>9601.9</v>
      </c>
      <c r="G125" s="47">
        <f t="shared" ref="G125" si="31">G126+G132</f>
        <v>1867.3999999999999</v>
      </c>
      <c r="H125" s="60">
        <f t="shared" si="14"/>
        <v>19.448234203647193</v>
      </c>
    </row>
    <row r="126" spans="1:8" ht="75">
      <c r="A126" s="17" t="s">
        <v>87</v>
      </c>
      <c r="B126" s="8" t="s">
        <v>6</v>
      </c>
      <c r="C126" s="8" t="s">
        <v>82</v>
      </c>
      <c r="D126" s="6" t="s">
        <v>88</v>
      </c>
      <c r="E126" s="7"/>
      <c r="F126" s="26">
        <f>F127</f>
        <v>3409.9</v>
      </c>
      <c r="G126" s="47">
        <f t="shared" ref="G126" si="32">G127</f>
        <v>329.79999999999995</v>
      </c>
      <c r="H126" s="60">
        <f t="shared" si="14"/>
        <v>9.671837883808907</v>
      </c>
    </row>
    <row r="127" spans="1:8" ht="37.5">
      <c r="A127" s="17" t="s">
        <v>89</v>
      </c>
      <c r="B127" s="8" t="s">
        <v>6</v>
      </c>
      <c r="C127" s="8" t="s">
        <v>82</v>
      </c>
      <c r="D127" s="6" t="s">
        <v>90</v>
      </c>
      <c r="E127" s="7"/>
      <c r="F127" s="26">
        <f>F128+F130</f>
        <v>3409.9</v>
      </c>
      <c r="G127" s="47">
        <f t="shared" ref="G127" si="33">G128+G130</f>
        <v>329.79999999999995</v>
      </c>
      <c r="H127" s="60">
        <f t="shared" si="14"/>
        <v>9.671837883808907</v>
      </c>
    </row>
    <row r="128" spans="1:8" ht="112.5">
      <c r="A128" s="17" t="s">
        <v>17</v>
      </c>
      <c r="B128" s="8" t="s">
        <v>6</v>
      </c>
      <c r="C128" s="8" t="s">
        <v>82</v>
      </c>
      <c r="D128" s="6" t="s">
        <v>90</v>
      </c>
      <c r="E128" s="6" t="s">
        <v>18</v>
      </c>
      <c r="F128" s="26">
        <f>F129</f>
        <v>609.9</v>
      </c>
      <c r="G128" s="48">
        <f>G129</f>
        <v>129.6</v>
      </c>
      <c r="H128" s="60">
        <f t="shared" si="14"/>
        <v>21.249385145105755</v>
      </c>
    </row>
    <row r="129" spans="1:8" ht="37.5">
      <c r="A129" s="17" t="s">
        <v>19</v>
      </c>
      <c r="B129" s="8" t="s">
        <v>6</v>
      </c>
      <c r="C129" s="8" t="s">
        <v>82</v>
      </c>
      <c r="D129" s="6" t="s">
        <v>90</v>
      </c>
      <c r="E129" s="6" t="s">
        <v>20</v>
      </c>
      <c r="F129" s="26">
        <v>609.9</v>
      </c>
      <c r="G129" s="48">
        <v>129.6</v>
      </c>
      <c r="H129" s="60">
        <f t="shared" si="14"/>
        <v>21.249385145105755</v>
      </c>
    </row>
    <row r="130" spans="1:8" ht="56.25">
      <c r="A130" s="17" t="s">
        <v>29</v>
      </c>
      <c r="B130" s="8" t="s">
        <v>6</v>
      </c>
      <c r="C130" s="8" t="s">
        <v>82</v>
      </c>
      <c r="D130" s="6" t="s">
        <v>90</v>
      </c>
      <c r="E130" s="6" t="s">
        <v>30</v>
      </c>
      <c r="F130" s="26">
        <f>F131</f>
        <v>2800</v>
      </c>
      <c r="G130" s="48">
        <f>G131</f>
        <v>200.2</v>
      </c>
      <c r="H130" s="60">
        <f t="shared" si="14"/>
        <v>7.1499999999999995</v>
      </c>
    </row>
    <row r="131" spans="1:8" ht="56.25">
      <c r="A131" s="17" t="s">
        <v>31</v>
      </c>
      <c r="B131" s="8" t="s">
        <v>6</v>
      </c>
      <c r="C131" s="8" t="s">
        <v>82</v>
      </c>
      <c r="D131" s="6" t="s">
        <v>90</v>
      </c>
      <c r="E131" s="6" t="s">
        <v>32</v>
      </c>
      <c r="F131" s="26">
        <v>2800</v>
      </c>
      <c r="G131" s="48">
        <v>200.2</v>
      </c>
      <c r="H131" s="60">
        <f t="shared" si="14"/>
        <v>7.1499999999999995</v>
      </c>
    </row>
    <row r="132" spans="1:8" ht="112.5">
      <c r="A132" s="17" t="s">
        <v>91</v>
      </c>
      <c r="B132" s="8" t="s">
        <v>6</v>
      </c>
      <c r="C132" s="8" t="s">
        <v>82</v>
      </c>
      <c r="D132" s="6" t="s">
        <v>92</v>
      </c>
      <c r="E132" s="7"/>
      <c r="F132" s="26">
        <f>F133</f>
        <v>6192</v>
      </c>
      <c r="G132" s="47">
        <f t="shared" ref="G132:G134" si="34">G133</f>
        <v>1537.6</v>
      </c>
      <c r="H132" s="60">
        <f t="shared" si="14"/>
        <v>24.83204134366925</v>
      </c>
    </row>
    <row r="133" spans="1:8" ht="112.5">
      <c r="A133" s="17" t="s">
        <v>93</v>
      </c>
      <c r="B133" s="8" t="s">
        <v>6</v>
      </c>
      <c r="C133" s="8" t="s">
        <v>82</v>
      </c>
      <c r="D133" s="6" t="s">
        <v>94</v>
      </c>
      <c r="E133" s="7"/>
      <c r="F133" s="26">
        <f>F134</f>
        <v>6192</v>
      </c>
      <c r="G133" s="47">
        <f t="shared" si="34"/>
        <v>1537.6</v>
      </c>
      <c r="H133" s="60">
        <f t="shared" si="14"/>
        <v>24.83204134366925</v>
      </c>
    </row>
    <row r="134" spans="1:8" ht="112.5">
      <c r="A134" s="17" t="s">
        <v>17</v>
      </c>
      <c r="B134" s="8" t="s">
        <v>6</v>
      </c>
      <c r="C134" s="8" t="s">
        <v>82</v>
      </c>
      <c r="D134" s="6" t="s">
        <v>94</v>
      </c>
      <c r="E134" s="6" t="s">
        <v>18</v>
      </c>
      <c r="F134" s="26">
        <f>F135</f>
        <v>6192</v>
      </c>
      <c r="G134" s="47">
        <f t="shared" si="34"/>
        <v>1537.6</v>
      </c>
      <c r="H134" s="60">
        <f t="shared" si="14"/>
        <v>24.83204134366925</v>
      </c>
    </row>
    <row r="135" spans="1:8" ht="37.5">
      <c r="A135" s="17" t="s">
        <v>19</v>
      </c>
      <c r="B135" s="8" t="s">
        <v>6</v>
      </c>
      <c r="C135" s="8" t="s">
        <v>82</v>
      </c>
      <c r="D135" s="6" t="s">
        <v>94</v>
      </c>
      <c r="E135" s="6" t="s">
        <v>20</v>
      </c>
      <c r="F135" s="26">
        <v>6192</v>
      </c>
      <c r="G135" s="47">
        <v>1537.6</v>
      </c>
      <c r="H135" s="60">
        <f t="shared" si="14"/>
        <v>24.83204134366925</v>
      </c>
    </row>
    <row r="136" spans="1:8" ht="18.75">
      <c r="A136" s="17" t="s">
        <v>95</v>
      </c>
      <c r="B136" s="8" t="s">
        <v>6</v>
      </c>
      <c r="C136" s="8" t="s">
        <v>82</v>
      </c>
      <c r="D136" s="8" t="s">
        <v>96</v>
      </c>
      <c r="E136" s="8"/>
      <c r="F136" s="26">
        <f>F137</f>
        <v>8648</v>
      </c>
      <c r="G136" s="47">
        <f t="shared" ref="G136:G138" si="35">G137</f>
        <v>1877.5</v>
      </c>
      <c r="H136" s="60">
        <f t="shared" si="14"/>
        <v>21.710222016651247</v>
      </c>
    </row>
    <row r="137" spans="1:8" ht="18.75">
      <c r="A137" s="17" t="s">
        <v>97</v>
      </c>
      <c r="B137" s="8" t="s">
        <v>6</v>
      </c>
      <c r="C137" s="8" t="s">
        <v>82</v>
      </c>
      <c r="D137" s="6" t="s">
        <v>98</v>
      </c>
      <c r="E137" s="6"/>
      <c r="F137" s="26">
        <f>F138</f>
        <v>8648</v>
      </c>
      <c r="G137" s="47">
        <f t="shared" si="35"/>
        <v>1877.5</v>
      </c>
      <c r="H137" s="60">
        <f t="shared" si="14"/>
        <v>21.710222016651247</v>
      </c>
    </row>
    <row r="138" spans="1:8" ht="131.25">
      <c r="A138" s="17" t="s">
        <v>99</v>
      </c>
      <c r="B138" s="8" t="s">
        <v>6</v>
      </c>
      <c r="C138" s="8" t="s">
        <v>82</v>
      </c>
      <c r="D138" s="6" t="s">
        <v>100</v>
      </c>
      <c r="E138" s="7"/>
      <c r="F138" s="26">
        <f>F139</f>
        <v>8648</v>
      </c>
      <c r="G138" s="47">
        <f t="shared" si="35"/>
        <v>1877.5</v>
      </c>
      <c r="H138" s="60">
        <f t="shared" si="14"/>
        <v>21.710222016651247</v>
      </c>
    </row>
    <row r="139" spans="1:8" ht="112.5">
      <c r="A139" s="17" t="s">
        <v>101</v>
      </c>
      <c r="B139" s="8" t="s">
        <v>6</v>
      </c>
      <c r="C139" s="8" t="s">
        <v>82</v>
      </c>
      <c r="D139" s="6" t="s">
        <v>102</v>
      </c>
      <c r="E139" s="7"/>
      <c r="F139" s="26">
        <f>F140+F142</f>
        <v>8648</v>
      </c>
      <c r="G139" s="47">
        <f t="shared" ref="G139" si="36">G140+G142</f>
        <v>1877.5</v>
      </c>
      <c r="H139" s="60">
        <f t="shared" si="14"/>
        <v>21.710222016651247</v>
      </c>
    </row>
    <row r="140" spans="1:8" ht="112.5">
      <c r="A140" s="17" t="s">
        <v>17</v>
      </c>
      <c r="B140" s="8" t="s">
        <v>6</v>
      </c>
      <c r="C140" s="8" t="s">
        <v>82</v>
      </c>
      <c r="D140" s="6" t="s">
        <v>102</v>
      </c>
      <c r="E140" s="6" t="s">
        <v>18</v>
      </c>
      <c r="F140" s="26">
        <f>F141</f>
        <v>8248</v>
      </c>
      <c r="G140" s="47">
        <f t="shared" ref="G140" si="37">G141</f>
        <v>1844.5</v>
      </c>
      <c r="H140" s="60">
        <f t="shared" si="14"/>
        <v>22.362997090203685</v>
      </c>
    </row>
    <row r="141" spans="1:8" ht="37.5">
      <c r="A141" s="17" t="s">
        <v>19</v>
      </c>
      <c r="B141" s="8" t="s">
        <v>6</v>
      </c>
      <c r="C141" s="8" t="s">
        <v>82</v>
      </c>
      <c r="D141" s="6" t="s">
        <v>102</v>
      </c>
      <c r="E141" s="6" t="s">
        <v>20</v>
      </c>
      <c r="F141" s="26">
        <v>8248</v>
      </c>
      <c r="G141" s="47">
        <v>1844.5</v>
      </c>
      <c r="H141" s="60">
        <f t="shared" si="14"/>
        <v>22.362997090203685</v>
      </c>
    </row>
    <row r="142" spans="1:8" ht="56.25">
      <c r="A142" s="17" t="s">
        <v>29</v>
      </c>
      <c r="B142" s="8" t="s">
        <v>6</v>
      </c>
      <c r="C142" s="8" t="s">
        <v>82</v>
      </c>
      <c r="D142" s="6" t="s">
        <v>102</v>
      </c>
      <c r="E142" s="6" t="s">
        <v>30</v>
      </c>
      <c r="F142" s="26">
        <f>F143</f>
        <v>400</v>
      </c>
      <c r="G142" s="47">
        <f t="shared" ref="G142" si="38">G143</f>
        <v>33</v>
      </c>
      <c r="H142" s="60">
        <f t="shared" si="14"/>
        <v>8.25</v>
      </c>
    </row>
    <row r="143" spans="1:8" ht="56.25">
      <c r="A143" s="17" t="s">
        <v>31</v>
      </c>
      <c r="B143" s="8" t="s">
        <v>6</v>
      </c>
      <c r="C143" s="8" t="s">
        <v>82</v>
      </c>
      <c r="D143" s="6" t="s">
        <v>102</v>
      </c>
      <c r="E143" s="6" t="s">
        <v>32</v>
      </c>
      <c r="F143" s="26">
        <v>400</v>
      </c>
      <c r="G143" s="47">
        <v>33</v>
      </c>
      <c r="H143" s="60">
        <f t="shared" si="14"/>
        <v>8.25</v>
      </c>
    </row>
    <row r="144" spans="1:8" ht="37.5">
      <c r="A144" s="17" t="s">
        <v>9</v>
      </c>
      <c r="B144" s="8" t="s">
        <v>6</v>
      </c>
      <c r="C144" s="8" t="s">
        <v>82</v>
      </c>
      <c r="D144" s="8" t="s">
        <v>10</v>
      </c>
      <c r="E144" s="8"/>
      <c r="F144" s="26">
        <f>F145+F156</f>
        <v>204189.39999999997</v>
      </c>
      <c r="G144" s="47">
        <f t="shared" ref="G144" si="39">G145+G156</f>
        <v>51496.800000000003</v>
      </c>
      <c r="H144" s="60">
        <f t="shared" si="14"/>
        <v>25.22011426646046</v>
      </c>
    </row>
    <row r="145" spans="1:8" ht="37.5">
      <c r="A145" s="17" t="s">
        <v>103</v>
      </c>
      <c r="B145" s="8" t="s">
        <v>6</v>
      </c>
      <c r="C145" s="8" t="s">
        <v>82</v>
      </c>
      <c r="D145" s="6" t="s">
        <v>104</v>
      </c>
      <c r="E145" s="6"/>
      <c r="F145" s="26">
        <f>F146+F150</f>
        <v>38320</v>
      </c>
      <c r="G145" s="26">
        <f>G146+G150</f>
        <v>3138.5</v>
      </c>
      <c r="H145" s="60">
        <f t="shared" si="14"/>
        <v>8.190240083507307</v>
      </c>
    </row>
    <row r="146" spans="1:8" ht="75">
      <c r="A146" s="17" t="s">
        <v>105</v>
      </c>
      <c r="B146" s="8" t="s">
        <v>6</v>
      </c>
      <c r="C146" s="8" t="s">
        <v>82</v>
      </c>
      <c r="D146" s="6" t="s">
        <v>106</v>
      </c>
      <c r="E146" s="7"/>
      <c r="F146" s="26">
        <f>F147</f>
        <v>19972</v>
      </c>
      <c r="G146" s="47">
        <f t="shared" ref="G146:G148" si="40">G147</f>
        <v>116</v>
      </c>
      <c r="H146" s="60">
        <f t="shared" si="14"/>
        <v>0.58081313839375126</v>
      </c>
    </row>
    <row r="147" spans="1:8" ht="56.25">
      <c r="A147" s="17" t="s">
        <v>107</v>
      </c>
      <c r="B147" s="8" t="s">
        <v>6</v>
      </c>
      <c r="C147" s="8" t="s">
        <v>82</v>
      </c>
      <c r="D147" s="6" t="s">
        <v>108</v>
      </c>
      <c r="E147" s="7"/>
      <c r="F147" s="26">
        <f>F148</f>
        <v>19972</v>
      </c>
      <c r="G147" s="47">
        <f t="shared" si="40"/>
        <v>116</v>
      </c>
      <c r="H147" s="60">
        <f t="shared" si="14"/>
        <v>0.58081313839375126</v>
      </c>
    </row>
    <row r="148" spans="1:8" ht="56.25">
      <c r="A148" s="17" t="s">
        <v>29</v>
      </c>
      <c r="B148" s="8" t="s">
        <v>6</v>
      </c>
      <c r="C148" s="8" t="s">
        <v>82</v>
      </c>
      <c r="D148" s="6" t="s">
        <v>108</v>
      </c>
      <c r="E148" s="6" t="s">
        <v>30</v>
      </c>
      <c r="F148" s="26">
        <f>F149</f>
        <v>19972</v>
      </c>
      <c r="G148" s="47">
        <f t="shared" si="40"/>
        <v>116</v>
      </c>
      <c r="H148" s="60">
        <f t="shared" ref="H148:H212" si="41">G148/F148*100</f>
        <v>0.58081313839375126</v>
      </c>
    </row>
    <row r="149" spans="1:8" ht="56.25">
      <c r="A149" s="17" t="s">
        <v>31</v>
      </c>
      <c r="B149" s="8" t="s">
        <v>6</v>
      </c>
      <c r="C149" s="8" t="s">
        <v>82</v>
      </c>
      <c r="D149" s="6" t="s">
        <v>108</v>
      </c>
      <c r="E149" s="6" t="s">
        <v>32</v>
      </c>
      <c r="F149" s="26">
        <f>20005-33</f>
        <v>19972</v>
      </c>
      <c r="G149" s="47">
        <v>116</v>
      </c>
      <c r="H149" s="60">
        <f t="shared" si="41"/>
        <v>0.58081313839375126</v>
      </c>
    </row>
    <row r="150" spans="1:8" ht="75">
      <c r="A150" s="17" t="s">
        <v>109</v>
      </c>
      <c r="B150" s="8" t="s">
        <v>6</v>
      </c>
      <c r="C150" s="8" t="s">
        <v>82</v>
      </c>
      <c r="D150" s="6" t="s">
        <v>110</v>
      </c>
      <c r="E150" s="7"/>
      <c r="F150" s="26">
        <f>F151</f>
        <v>18348</v>
      </c>
      <c r="G150" s="26">
        <f>G151</f>
        <v>3022.5</v>
      </c>
      <c r="H150" s="60">
        <f t="shared" si="41"/>
        <v>16.473185088293</v>
      </c>
    </row>
    <row r="151" spans="1:8" ht="56.25">
      <c r="A151" s="17" t="s">
        <v>111</v>
      </c>
      <c r="B151" s="8" t="s">
        <v>6</v>
      </c>
      <c r="C151" s="8" t="s">
        <v>82</v>
      </c>
      <c r="D151" s="6" t="s">
        <v>112</v>
      </c>
      <c r="E151" s="7"/>
      <c r="F151" s="26">
        <f>F152+F154</f>
        <v>18348</v>
      </c>
      <c r="G151" s="26">
        <f>G152+G154</f>
        <v>3022.5</v>
      </c>
      <c r="H151" s="60">
        <f t="shared" si="41"/>
        <v>16.473185088293</v>
      </c>
    </row>
    <row r="152" spans="1:8" ht="112.5">
      <c r="A152" s="17" t="s">
        <v>17</v>
      </c>
      <c r="B152" s="8" t="s">
        <v>6</v>
      </c>
      <c r="C152" s="8" t="s">
        <v>82</v>
      </c>
      <c r="D152" s="6" t="s">
        <v>112</v>
      </c>
      <c r="E152" s="6" t="s">
        <v>18</v>
      </c>
      <c r="F152" s="26">
        <f>F153</f>
        <v>18248</v>
      </c>
      <c r="G152" s="26">
        <f>G153</f>
        <v>3022.5</v>
      </c>
      <c r="H152" s="60">
        <f t="shared" si="41"/>
        <v>16.56345900920649</v>
      </c>
    </row>
    <row r="153" spans="1:8" ht="37.5">
      <c r="A153" s="17" t="s">
        <v>19</v>
      </c>
      <c r="B153" s="8" t="s">
        <v>6</v>
      </c>
      <c r="C153" s="8" t="s">
        <v>82</v>
      </c>
      <c r="D153" s="6" t="s">
        <v>112</v>
      </c>
      <c r="E153" s="6" t="s">
        <v>20</v>
      </c>
      <c r="F153" s="26">
        <v>18248</v>
      </c>
      <c r="G153" s="48">
        <v>3022.5</v>
      </c>
      <c r="H153" s="60">
        <f t="shared" si="41"/>
        <v>16.56345900920649</v>
      </c>
    </row>
    <row r="154" spans="1:8" ht="56.25">
      <c r="A154" s="17" t="s">
        <v>29</v>
      </c>
      <c r="B154" s="8" t="s">
        <v>6</v>
      </c>
      <c r="C154" s="8" t="s">
        <v>82</v>
      </c>
      <c r="D154" s="6" t="s">
        <v>112</v>
      </c>
      <c r="E154" s="6" t="s">
        <v>30</v>
      </c>
      <c r="F154" s="26">
        <f>F155</f>
        <v>100</v>
      </c>
      <c r="G154" s="48">
        <v>0</v>
      </c>
      <c r="H154" s="60">
        <f t="shared" si="41"/>
        <v>0</v>
      </c>
    </row>
    <row r="155" spans="1:8" ht="56.25">
      <c r="A155" s="17" t="s">
        <v>31</v>
      </c>
      <c r="B155" s="8" t="s">
        <v>6</v>
      </c>
      <c r="C155" s="8" t="s">
        <v>82</v>
      </c>
      <c r="D155" s="6" t="s">
        <v>112</v>
      </c>
      <c r="E155" s="6" t="s">
        <v>32</v>
      </c>
      <c r="F155" s="26">
        <v>100</v>
      </c>
      <c r="G155" s="48">
        <v>0</v>
      </c>
      <c r="H155" s="60">
        <f t="shared" si="41"/>
        <v>0</v>
      </c>
    </row>
    <row r="156" spans="1:8" ht="18.75">
      <c r="A156" s="17" t="s">
        <v>11</v>
      </c>
      <c r="B156" s="8" t="s">
        <v>6</v>
      </c>
      <c r="C156" s="8" t="s">
        <v>82</v>
      </c>
      <c r="D156" s="6" t="s">
        <v>12</v>
      </c>
      <c r="E156" s="6"/>
      <c r="F156" s="26">
        <f>F157</f>
        <v>165869.39999999997</v>
      </c>
      <c r="G156" s="47">
        <f t="shared" ref="G156" si="42">G157</f>
        <v>48358.3</v>
      </c>
      <c r="H156" s="60">
        <f t="shared" si="41"/>
        <v>29.154443194465053</v>
      </c>
    </row>
    <row r="157" spans="1:8" ht="56.25">
      <c r="A157" s="17" t="s">
        <v>13</v>
      </c>
      <c r="B157" s="8" t="s">
        <v>6</v>
      </c>
      <c r="C157" s="8" t="s">
        <v>82</v>
      </c>
      <c r="D157" s="6" t="s">
        <v>14</v>
      </c>
      <c r="E157" s="7"/>
      <c r="F157" s="26">
        <f>F158+F171+F178+F164</f>
        <v>165869.39999999997</v>
      </c>
      <c r="G157" s="26">
        <f>G158+G171+G178+G164</f>
        <v>48358.3</v>
      </c>
      <c r="H157" s="60">
        <f t="shared" si="41"/>
        <v>29.154443194465053</v>
      </c>
    </row>
    <row r="158" spans="1:8" ht="18.75">
      <c r="A158" s="17" t="s">
        <v>41</v>
      </c>
      <c r="B158" s="8" t="s">
        <v>6</v>
      </c>
      <c r="C158" s="8" t="s">
        <v>82</v>
      </c>
      <c r="D158" s="6" t="s">
        <v>42</v>
      </c>
      <c r="E158" s="7"/>
      <c r="F158" s="26">
        <f>F161+F159</f>
        <v>90654</v>
      </c>
      <c r="G158" s="47">
        <f t="shared" ref="G158" si="43">G161+G159</f>
        <v>28835.9</v>
      </c>
      <c r="H158" s="60">
        <f t="shared" si="41"/>
        <v>31.808745339422423</v>
      </c>
    </row>
    <row r="159" spans="1:8" ht="56.25">
      <c r="A159" s="17" t="s">
        <v>29</v>
      </c>
      <c r="B159" s="8" t="s">
        <v>6</v>
      </c>
      <c r="C159" s="8" t="s">
        <v>82</v>
      </c>
      <c r="D159" s="6" t="s">
        <v>42</v>
      </c>
      <c r="E159" s="6">
        <v>200</v>
      </c>
      <c r="F159" s="26">
        <f>F160</f>
        <v>54</v>
      </c>
      <c r="G159" s="47">
        <f t="shared" ref="G159" si="44">G160</f>
        <v>44.7</v>
      </c>
      <c r="H159" s="60">
        <f t="shared" si="41"/>
        <v>82.777777777777786</v>
      </c>
    </row>
    <row r="160" spans="1:8" ht="56.25">
      <c r="A160" s="17" t="s">
        <v>31</v>
      </c>
      <c r="B160" s="8" t="s">
        <v>6</v>
      </c>
      <c r="C160" s="8" t="s">
        <v>82</v>
      </c>
      <c r="D160" s="6" t="s">
        <v>42</v>
      </c>
      <c r="E160" s="6">
        <v>240</v>
      </c>
      <c r="F160" s="26">
        <f>54</f>
        <v>54</v>
      </c>
      <c r="G160" s="47">
        <v>44.7</v>
      </c>
      <c r="H160" s="60">
        <f t="shared" si="41"/>
        <v>82.777777777777786</v>
      </c>
    </row>
    <row r="161" spans="1:8" ht="18.75">
      <c r="A161" s="17" t="s">
        <v>43</v>
      </c>
      <c r="B161" s="8" t="s">
        <v>6</v>
      </c>
      <c r="C161" s="8" t="s">
        <v>82</v>
      </c>
      <c r="D161" s="6" t="s">
        <v>42</v>
      </c>
      <c r="E161" s="6" t="s">
        <v>44</v>
      </c>
      <c r="F161" s="26">
        <f>F162+F163</f>
        <v>90600</v>
      </c>
      <c r="G161" s="26">
        <f>G162+G163</f>
        <v>28791.200000000001</v>
      </c>
      <c r="H161" s="60">
        <f t="shared" si="41"/>
        <v>31.778366445916117</v>
      </c>
    </row>
    <row r="162" spans="1:8" ht="18.75">
      <c r="A162" s="17" t="s">
        <v>113</v>
      </c>
      <c r="B162" s="8" t="s">
        <v>6</v>
      </c>
      <c r="C162" s="8" t="s">
        <v>82</v>
      </c>
      <c r="D162" s="6" t="s">
        <v>42</v>
      </c>
      <c r="E162" s="6" t="s">
        <v>114</v>
      </c>
      <c r="F162" s="26">
        <f>90000+300</f>
        <v>90300</v>
      </c>
      <c r="G162" s="48">
        <v>28791.200000000001</v>
      </c>
      <c r="H162" s="60">
        <f t="shared" si="41"/>
        <v>31.883942414174971</v>
      </c>
    </row>
    <row r="163" spans="1:8" ht="18.75">
      <c r="A163" s="17" t="s">
        <v>45</v>
      </c>
      <c r="B163" s="8" t="s">
        <v>6</v>
      </c>
      <c r="C163" s="8" t="s">
        <v>82</v>
      </c>
      <c r="D163" s="6" t="s">
        <v>42</v>
      </c>
      <c r="E163" s="6">
        <v>850</v>
      </c>
      <c r="F163" s="26">
        <v>300</v>
      </c>
      <c r="G163" s="48">
        <v>0</v>
      </c>
      <c r="H163" s="60">
        <v>0</v>
      </c>
    </row>
    <row r="164" spans="1:8" ht="75">
      <c r="A164" s="17" t="s">
        <v>801</v>
      </c>
      <c r="B164" s="8" t="s">
        <v>6</v>
      </c>
      <c r="C164" s="8" t="s">
        <v>82</v>
      </c>
      <c r="D164" s="6">
        <v>1250106070</v>
      </c>
      <c r="E164" s="6"/>
      <c r="F164" s="26">
        <f>F165+F167+F169</f>
        <v>3773.2999999999997</v>
      </c>
      <c r="G164" s="26">
        <f>G165+G167+G169</f>
        <v>2503.5</v>
      </c>
      <c r="H164" s="60">
        <f t="shared" si="41"/>
        <v>66.347759255823817</v>
      </c>
    </row>
    <row r="165" spans="1:8" ht="112.5">
      <c r="A165" s="17" t="s">
        <v>17</v>
      </c>
      <c r="B165" s="8" t="s">
        <v>6</v>
      </c>
      <c r="C165" s="8" t="s">
        <v>82</v>
      </c>
      <c r="D165" s="6">
        <v>1250106070</v>
      </c>
      <c r="E165" s="6" t="s">
        <v>18</v>
      </c>
      <c r="F165" s="26">
        <f>F166</f>
        <v>3565.1</v>
      </c>
      <c r="G165" s="26">
        <f>G166</f>
        <v>2381.5</v>
      </c>
      <c r="H165" s="60">
        <f t="shared" si="41"/>
        <v>66.8003702560938</v>
      </c>
    </row>
    <row r="166" spans="1:8" ht="37.5">
      <c r="A166" s="17" t="s">
        <v>117</v>
      </c>
      <c r="B166" s="8" t="s">
        <v>6</v>
      </c>
      <c r="C166" s="8" t="s">
        <v>82</v>
      </c>
      <c r="D166" s="6">
        <v>1250106070</v>
      </c>
      <c r="E166" s="6" t="s">
        <v>118</v>
      </c>
      <c r="F166" s="26">
        <v>3565.1</v>
      </c>
      <c r="G166" s="47">
        <v>2381.5</v>
      </c>
      <c r="H166" s="60">
        <f t="shared" si="41"/>
        <v>66.8003702560938</v>
      </c>
    </row>
    <row r="167" spans="1:8" ht="56.25">
      <c r="A167" s="17" t="s">
        <v>29</v>
      </c>
      <c r="B167" s="8" t="s">
        <v>6</v>
      </c>
      <c r="C167" s="8" t="s">
        <v>82</v>
      </c>
      <c r="D167" s="6">
        <v>1250106070</v>
      </c>
      <c r="E167" s="6" t="s">
        <v>30</v>
      </c>
      <c r="F167" s="26">
        <f>F168</f>
        <v>205.7</v>
      </c>
      <c r="G167" s="47">
        <f t="shared" ref="G167" si="45">G168</f>
        <v>122</v>
      </c>
      <c r="H167" s="60">
        <f t="shared" si="41"/>
        <v>59.309674282936321</v>
      </c>
    </row>
    <row r="168" spans="1:8" ht="56.25">
      <c r="A168" s="17" t="s">
        <v>31</v>
      </c>
      <c r="B168" s="8" t="s">
        <v>6</v>
      </c>
      <c r="C168" s="8" t="s">
        <v>82</v>
      </c>
      <c r="D168" s="6">
        <v>1250106070</v>
      </c>
      <c r="E168" s="6" t="s">
        <v>32</v>
      </c>
      <c r="F168" s="26">
        <v>205.7</v>
      </c>
      <c r="G168" s="47">
        <v>122</v>
      </c>
      <c r="H168" s="60">
        <f t="shared" si="41"/>
        <v>59.309674282936321</v>
      </c>
    </row>
    <row r="169" spans="1:8" ht="18.75">
      <c r="A169" s="17" t="s">
        <v>43</v>
      </c>
      <c r="B169" s="8" t="s">
        <v>6</v>
      </c>
      <c r="C169" s="8" t="s">
        <v>82</v>
      </c>
      <c r="D169" s="6">
        <v>1250106070</v>
      </c>
      <c r="E169" s="6" t="s">
        <v>44</v>
      </c>
      <c r="F169" s="26">
        <f>F170</f>
        <v>2.5</v>
      </c>
      <c r="G169" s="47">
        <f t="shared" ref="G169" si="46">G170</f>
        <v>0</v>
      </c>
      <c r="H169" s="60">
        <f t="shared" si="41"/>
        <v>0</v>
      </c>
    </row>
    <row r="170" spans="1:8" ht="18.75">
      <c r="A170" s="17" t="s">
        <v>45</v>
      </c>
      <c r="B170" s="8" t="s">
        <v>6</v>
      </c>
      <c r="C170" s="8" t="s">
        <v>82</v>
      </c>
      <c r="D170" s="6">
        <v>1250106070</v>
      </c>
      <c r="E170" s="6" t="s">
        <v>46</v>
      </c>
      <c r="F170" s="26">
        <v>2.5</v>
      </c>
      <c r="G170" s="47">
        <v>0</v>
      </c>
      <c r="H170" s="60">
        <f t="shared" si="41"/>
        <v>0</v>
      </c>
    </row>
    <row r="171" spans="1:8" ht="75">
      <c r="A171" s="17" t="s">
        <v>115</v>
      </c>
      <c r="B171" s="8" t="s">
        <v>6</v>
      </c>
      <c r="C171" s="8" t="s">
        <v>82</v>
      </c>
      <c r="D171" s="6" t="s">
        <v>116</v>
      </c>
      <c r="E171" s="7"/>
      <c r="F171" s="26">
        <f>F172+F174+F176</f>
        <v>14493.9</v>
      </c>
      <c r="G171" s="47">
        <f t="shared" ref="G171" si="47">G172+G174+G176</f>
        <v>2078.4</v>
      </c>
      <c r="H171" s="60">
        <f t="shared" si="41"/>
        <v>14.339825719785566</v>
      </c>
    </row>
    <row r="172" spans="1:8" ht="112.5">
      <c r="A172" s="17" t="s">
        <v>17</v>
      </c>
      <c r="B172" s="8" t="s">
        <v>6</v>
      </c>
      <c r="C172" s="8" t="s">
        <v>82</v>
      </c>
      <c r="D172" s="6" t="s">
        <v>116</v>
      </c>
      <c r="E172" s="6" t="s">
        <v>18</v>
      </c>
      <c r="F172" s="26">
        <f>F173</f>
        <v>12709.9</v>
      </c>
      <c r="G172" s="47">
        <f t="shared" ref="G172" si="48">G173</f>
        <v>1808.7</v>
      </c>
      <c r="H172" s="60">
        <f t="shared" si="41"/>
        <v>14.230639108096838</v>
      </c>
    </row>
    <row r="173" spans="1:8" ht="37.5">
      <c r="A173" s="17" t="s">
        <v>117</v>
      </c>
      <c r="B173" s="8" t="s">
        <v>6</v>
      </c>
      <c r="C173" s="8" t="s">
        <v>82</v>
      </c>
      <c r="D173" s="6" t="s">
        <v>116</v>
      </c>
      <c r="E173" s="6" t="s">
        <v>118</v>
      </c>
      <c r="F173" s="26">
        <f>10709.9+2000</f>
        <v>12709.9</v>
      </c>
      <c r="G173" s="47">
        <v>1808.7</v>
      </c>
      <c r="H173" s="60">
        <f t="shared" si="41"/>
        <v>14.230639108096838</v>
      </c>
    </row>
    <row r="174" spans="1:8" ht="56.25">
      <c r="A174" s="17" t="s">
        <v>29</v>
      </c>
      <c r="B174" s="8" t="s">
        <v>6</v>
      </c>
      <c r="C174" s="8" t="s">
        <v>82</v>
      </c>
      <c r="D174" s="6" t="s">
        <v>116</v>
      </c>
      <c r="E174" s="6" t="s">
        <v>30</v>
      </c>
      <c r="F174" s="26">
        <f>F175</f>
        <v>1783</v>
      </c>
      <c r="G174" s="47">
        <f t="shared" ref="G174" si="49">G175</f>
        <v>269.7</v>
      </c>
      <c r="H174" s="60">
        <f t="shared" si="41"/>
        <v>15.126191811553561</v>
      </c>
    </row>
    <row r="175" spans="1:8" ht="56.25">
      <c r="A175" s="17" t="s">
        <v>31</v>
      </c>
      <c r="B175" s="8" t="s">
        <v>6</v>
      </c>
      <c r="C175" s="8" t="s">
        <v>82</v>
      </c>
      <c r="D175" s="6" t="s">
        <v>116</v>
      </c>
      <c r="E175" s="6" t="s">
        <v>32</v>
      </c>
      <c r="F175" s="26">
        <v>1783</v>
      </c>
      <c r="G175" s="47">
        <v>269.7</v>
      </c>
      <c r="H175" s="60">
        <f t="shared" si="41"/>
        <v>15.126191811553561</v>
      </c>
    </row>
    <row r="176" spans="1:8" ht="18.75">
      <c r="A176" s="17" t="s">
        <v>43</v>
      </c>
      <c r="B176" s="8" t="s">
        <v>6</v>
      </c>
      <c r="C176" s="8" t="s">
        <v>82</v>
      </c>
      <c r="D176" s="6" t="s">
        <v>116</v>
      </c>
      <c r="E176" s="6" t="s">
        <v>44</v>
      </c>
      <c r="F176" s="26">
        <f>F177</f>
        <v>1</v>
      </c>
      <c r="G176" s="47">
        <f t="shared" ref="G176" si="50">G177</f>
        <v>0</v>
      </c>
      <c r="H176" s="60">
        <f t="shared" si="41"/>
        <v>0</v>
      </c>
    </row>
    <row r="177" spans="1:8" ht="18.75">
      <c r="A177" s="17" t="s">
        <v>45</v>
      </c>
      <c r="B177" s="8" t="s">
        <v>6</v>
      </c>
      <c r="C177" s="8" t="s">
        <v>82</v>
      </c>
      <c r="D177" s="6" t="s">
        <v>116</v>
      </c>
      <c r="E177" s="6" t="s">
        <v>46</v>
      </c>
      <c r="F177" s="26">
        <v>1</v>
      </c>
      <c r="G177" s="47">
        <v>0</v>
      </c>
      <c r="H177" s="60">
        <f t="shared" si="41"/>
        <v>0</v>
      </c>
    </row>
    <row r="178" spans="1:8" ht="75">
      <c r="A178" s="17" t="s">
        <v>115</v>
      </c>
      <c r="B178" s="8" t="s">
        <v>6</v>
      </c>
      <c r="C178" s="8" t="s">
        <v>82</v>
      </c>
      <c r="D178" s="6" t="s">
        <v>119</v>
      </c>
      <c r="E178" s="7"/>
      <c r="F178" s="26">
        <f>F179+F181+F185+F183</f>
        <v>56948.2</v>
      </c>
      <c r="G178" s="26">
        <f>G179+G181+G185+G183</f>
        <v>14940.5</v>
      </c>
      <c r="H178" s="60">
        <f t="shared" si="41"/>
        <v>26.235245363330183</v>
      </c>
    </row>
    <row r="179" spans="1:8" ht="112.5">
      <c r="A179" s="17" t="s">
        <v>17</v>
      </c>
      <c r="B179" s="8" t="s">
        <v>6</v>
      </c>
      <c r="C179" s="8" t="s">
        <v>82</v>
      </c>
      <c r="D179" s="6" t="s">
        <v>119</v>
      </c>
      <c r="E179" s="6" t="s">
        <v>18</v>
      </c>
      <c r="F179" s="26">
        <f>F180</f>
        <v>35952.699999999997</v>
      </c>
      <c r="G179" s="47">
        <f t="shared" ref="G179" si="51">G180</f>
        <v>8673.6</v>
      </c>
      <c r="H179" s="60">
        <f t="shared" si="41"/>
        <v>24.125030943434016</v>
      </c>
    </row>
    <row r="180" spans="1:8" ht="37.5">
      <c r="A180" s="17" t="s">
        <v>117</v>
      </c>
      <c r="B180" s="8" t="s">
        <v>6</v>
      </c>
      <c r="C180" s="8" t="s">
        <v>82</v>
      </c>
      <c r="D180" s="6" t="s">
        <v>119</v>
      </c>
      <c r="E180" s="6" t="s">
        <v>118</v>
      </c>
      <c r="F180" s="26">
        <v>35952.699999999997</v>
      </c>
      <c r="G180" s="48">
        <v>8673.6</v>
      </c>
      <c r="H180" s="60">
        <f t="shared" si="41"/>
        <v>24.125030943434016</v>
      </c>
    </row>
    <row r="181" spans="1:8" ht="56.25">
      <c r="A181" s="17" t="s">
        <v>29</v>
      </c>
      <c r="B181" s="8" t="s">
        <v>6</v>
      </c>
      <c r="C181" s="8" t="s">
        <v>82</v>
      </c>
      <c r="D181" s="6" t="s">
        <v>119</v>
      </c>
      <c r="E181" s="6" t="s">
        <v>30</v>
      </c>
      <c r="F181" s="26">
        <f>F182</f>
        <v>17787.5</v>
      </c>
      <c r="G181" s="47">
        <f t="shared" ref="G181" si="52">G182</f>
        <v>4889.3</v>
      </c>
      <c r="H181" s="60">
        <f t="shared" si="41"/>
        <v>27.487280393534785</v>
      </c>
    </row>
    <row r="182" spans="1:8" ht="56.25">
      <c r="A182" s="17" t="s">
        <v>31</v>
      </c>
      <c r="B182" s="8" t="s">
        <v>6</v>
      </c>
      <c r="C182" s="8" t="s">
        <v>82</v>
      </c>
      <c r="D182" s="6" t="s">
        <v>119</v>
      </c>
      <c r="E182" s="6" t="s">
        <v>32</v>
      </c>
      <c r="F182" s="26">
        <v>17787.5</v>
      </c>
      <c r="G182" s="48">
        <v>4889.3</v>
      </c>
      <c r="H182" s="60">
        <f t="shared" si="41"/>
        <v>27.487280393534785</v>
      </c>
    </row>
    <row r="183" spans="1:8" ht="43.5" customHeight="1">
      <c r="A183" s="17" t="s">
        <v>608</v>
      </c>
      <c r="B183" s="8" t="s">
        <v>6</v>
      </c>
      <c r="C183" s="8" t="s">
        <v>82</v>
      </c>
      <c r="D183" s="6" t="s">
        <v>119</v>
      </c>
      <c r="E183" s="6">
        <v>300</v>
      </c>
      <c r="F183" s="26">
        <f>F184</f>
        <v>2756.4</v>
      </c>
      <c r="G183" s="48">
        <f>G184</f>
        <v>1364.3</v>
      </c>
      <c r="H183" s="60">
        <f t="shared" si="41"/>
        <v>49.495719053838336</v>
      </c>
    </row>
    <row r="184" spans="1:8" ht="43.5" customHeight="1">
      <c r="A184" s="17" t="s">
        <v>610</v>
      </c>
      <c r="B184" s="8" t="s">
        <v>6</v>
      </c>
      <c r="C184" s="8" t="s">
        <v>82</v>
      </c>
      <c r="D184" s="6" t="s">
        <v>119</v>
      </c>
      <c r="E184" s="6">
        <v>320</v>
      </c>
      <c r="F184" s="26">
        <v>2756.4</v>
      </c>
      <c r="G184" s="48">
        <v>1364.3</v>
      </c>
      <c r="H184" s="60">
        <f t="shared" si="41"/>
        <v>49.495719053838336</v>
      </c>
    </row>
    <row r="185" spans="1:8" ht="18.75">
      <c r="A185" s="17" t="s">
        <v>43</v>
      </c>
      <c r="B185" s="8" t="s">
        <v>6</v>
      </c>
      <c r="C185" s="8" t="s">
        <v>82</v>
      </c>
      <c r="D185" s="6" t="s">
        <v>119</v>
      </c>
      <c r="E185" s="6" t="s">
        <v>44</v>
      </c>
      <c r="F185" s="26">
        <f>F186</f>
        <v>451.6</v>
      </c>
      <c r="G185" s="47">
        <f t="shared" ref="G185" si="53">G186</f>
        <v>13.3</v>
      </c>
      <c r="H185" s="60">
        <f t="shared" si="41"/>
        <v>2.9450841452612933</v>
      </c>
    </row>
    <row r="186" spans="1:8" ht="18.75">
      <c r="A186" s="17" t="s">
        <v>45</v>
      </c>
      <c r="B186" s="8" t="s">
        <v>6</v>
      </c>
      <c r="C186" s="8" t="s">
        <v>82</v>
      </c>
      <c r="D186" s="6" t="s">
        <v>119</v>
      </c>
      <c r="E186" s="6" t="s">
        <v>46</v>
      </c>
      <c r="F186" s="26">
        <v>451.6</v>
      </c>
      <c r="G186" s="48">
        <v>13.3</v>
      </c>
      <c r="H186" s="60">
        <f t="shared" si="41"/>
        <v>2.9450841452612933</v>
      </c>
    </row>
    <row r="187" spans="1:8" ht="93.75">
      <c r="A187" s="17" t="s">
        <v>120</v>
      </c>
      <c r="B187" s="8" t="s">
        <v>6</v>
      </c>
      <c r="C187" s="8" t="s">
        <v>82</v>
      </c>
      <c r="D187" s="8" t="s">
        <v>121</v>
      </c>
      <c r="E187" s="8"/>
      <c r="F187" s="26">
        <f>F188</f>
        <v>1723</v>
      </c>
      <c r="G187" s="26">
        <f>G188</f>
        <v>0</v>
      </c>
      <c r="H187" s="60">
        <f t="shared" si="41"/>
        <v>0</v>
      </c>
    </row>
    <row r="188" spans="1:8" ht="18.75">
      <c r="A188" s="17" t="s">
        <v>11</v>
      </c>
      <c r="B188" s="8" t="s">
        <v>6</v>
      </c>
      <c r="C188" s="8" t="s">
        <v>82</v>
      </c>
      <c r="D188" s="6" t="s">
        <v>122</v>
      </c>
      <c r="E188" s="6"/>
      <c r="F188" s="26">
        <f>F189+F193</f>
        <v>1723</v>
      </c>
      <c r="G188" s="26">
        <f>G189+G193</f>
        <v>0</v>
      </c>
      <c r="H188" s="60">
        <f t="shared" si="41"/>
        <v>0</v>
      </c>
    </row>
    <row r="189" spans="1:8" ht="75">
      <c r="A189" s="17" t="s">
        <v>123</v>
      </c>
      <c r="B189" s="8" t="s">
        <v>6</v>
      </c>
      <c r="C189" s="8" t="s">
        <v>82</v>
      </c>
      <c r="D189" s="6" t="s">
        <v>124</v>
      </c>
      <c r="E189" s="7"/>
      <c r="F189" s="26">
        <f t="shared" ref="F189:G191" si="54">F190</f>
        <v>3</v>
      </c>
      <c r="G189" s="47">
        <f t="shared" si="54"/>
        <v>0</v>
      </c>
      <c r="H189" s="60">
        <f t="shared" si="41"/>
        <v>0</v>
      </c>
    </row>
    <row r="190" spans="1:8" ht="56.25">
      <c r="A190" s="17" t="s">
        <v>125</v>
      </c>
      <c r="B190" s="8" t="s">
        <v>6</v>
      </c>
      <c r="C190" s="8" t="s">
        <v>82</v>
      </c>
      <c r="D190" s="6" t="s">
        <v>126</v>
      </c>
      <c r="E190" s="7"/>
      <c r="F190" s="26">
        <f t="shared" si="54"/>
        <v>3</v>
      </c>
      <c r="G190" s="47">
        <f t="shared" si="54"/>
        <v>0</v>
      </c>
      <c r="H190" s="60">
        <f t="shared" si="41"/>
        <v>0</v>
      </c>
    </row>
    <row r="191" spans="1:8" ht="56.25">
      <c r="A191" s="17" t="s">
        <v>29</v>
      </c>
      <c r="B191" s="8" t="s">
        <v>6</v>
      </c>
      <c r="C191" s="8" t="s">
        <v>82</v>
      </c>
      <c r="D191" s="6" t="s">
        <v>126</v>
      </c>
      <c r="E191" s="6" t="s">
        <v>30</v>
      </c>
      <c r="F191" s="26">
        <f t="shared" si="54"/>
        <v>3</v>
      </c>
      <c r="G191" s="47">
        <f t="shared" si="54"/>
        <v>0</v>
      </c>
      <c r="H191" s="60">
        <f t="shared" si="41"/>
        <v>0</v>
      </c>
    </row>
    <row r="192" spans="1:8" ht="56.25">
      <c r="A192" s="17" t="s">
        <v>31</v>
      </c>
      <c r="B192" s="8" t="s">
        <v>6</v>
      </c>
      <c r="C192" s="8" t="s">
        <v>82</v>
      </c>
      <c r="D192" s="6" t="s">
        <v>126</v>
      </c>
      <c r="E192" s="6" t="s">
        <v>32</v>
      </c>
      <c r="F192" s="26">
        <v>3</v>
      </c>
      <c r="G192" s="48">
        <v>0</v>
      </c>
      <c r="H192" s="60">
        <f t="shared" si="41"/>
        <v>0</v>
      </c>
    </row>
    <row r="193" spans="1:8" ht="56.25">
      <c r="A193" s="17" t="s">
        <v>127</v>
      </c>
      <c r="B193" s="8" t="s">
        <v>6</v>
      </c>
      <c r="C193" s="8" t="s">
        <v>82</v>
      </c>
      <c r="D193" s="6" t="s">
        <v>128</v>
      </c>
      <c r="E193" s="7"/>
      <c r="F193" s="26">
        <f>F194</f>
        <v>1720</v>
      </c>
      <c r="G193" s="47">
        <f t="shared" ref="G193:G195" si="55">G194</f>
        <v>0</v>
      </c>
      <c r="H193" s="60">
        <f t="shared" si="41"/>
        <v>0</v>
      </c>
    </row>
    <row r="194" spans="1:8" ht="37.5">
      <c r="A194" s="17" t="s">
        <v>129</v>
      </c>
      <c r="B194" s="8" t="s">
        <v>6</v>
      </c>
      <c r="C194" s="8" t="s">
        <v>82</v>
      </c>
      <c r="D194" s="6" t="s">
        <v>130</v>
      </c>
      <c r="E194" s="7"/>
      <c r="F194" s="26">
        <f>F195</f>
        <v>1720</v>
      </c>
      <c r="G194" s="47">
        <f t="shared" si="55"/>
        <v>0</v>
      </c>
      <c r="H194" s="60">
        <f t="shared" si="41"/>
        <v>0</v>
      </c>
    </row>
    <row r="195" spans="1:8" ht="56.25">
      <c r="A195" s="17" t="s">
        <v>29</v>
      </c>
      <c r="B195" s="8" t="s">
        <v>6</v>
      </c>
      <c r="C195" s="8" t="s">
        <v>82</v>
      </c>
      <c r="D195" s="6" t="s">
        <v>130</v>
      </c>
      <c r="E195" s="6" t="s">
        <v>30</v>
      </c>
      <c r="F195" s="26">
        <f>F196</f>
        <v>1720</v>
      </c>
      <c r="G195" s="47">
        <f t="shared" si="55"/>
        <v>0</v>
      </c>
      <c r="H195" s="60">
        <f t="shared" si="41"/>
        <v>0</v>
      </c>
    </row>
    <row r="196" spans="1:8" ht="56.25">
      <c r="A196" s="17" t="s">
        <v>31</v>
      </c>
      <c r="B196" s="8" t="s">
        <v>6</v>
      </c>
      <c r="C196" s="8" t="s">
        <v>82</v>
      </c>
      <c r="D196" s="6" t="s">
        <v>130</v>
      </c>
      <c r="E196" s="6" t="s">
        <v>32</v>
      </c>
      <c r="F196" s="26">
        <v>1720</v>
      </c>
      <c r="G196" s="48">
        <v>0</v>
      </c>
      <c r="H196" s="60">
        <f t="shared" si="41"/>
        <v>0</v>
      </c>
    </row>
    <row r="197" spans="1:8" ht="37.5">
      <c r="A197" s="17" t="s">
        <v>49</v>
      </c>
      <c r="B197" s="8" t="s">
        <v>6</v>
      </c>
      <c r="C197" s="8" t="s">
        <v>82</v>
      </c>
      <c r="D197" s="8" t="s">
        <v>50</v>
      </c>
      <c r="E197" s="8"/>
      <c r="F197" s="26">
        <f>F198</f>
        <v>129678</v>
      </c>
      <c r="G197" s="47">
        <f t="shared" ref="G197" si="56">G198</f>
        <v>37101.199999999997</v>
      </c>
      <c r="H197" s="60">
        <f t="shared" si="41"/>
        <v>28.610250003855704</v>
      </c>
    </row>
    <row r="198" spans="1:8" ht="131.25">
      <c r="A198" s="17" t="s">
        <v>131</v>
      </c>
      <c r="B198" s="8" t="s">
        <v>6</v>
      </c>
      <c r="C198" s="8" t="s">
        <v>82</v>
      </c>
      <c r="D198" s="6" t="s">
        <v>132</v>
      </c>
      <c r="E198" s="6"/>
      <c r="F198" s="26">
        <f>F199</f>
        <v>129678</v>
      </c>
      <c r="G198" s="47">
        <f>G199</f>
        <v>37101.199999999997</v>
      </c>
      <c r="H198" s="60">
        <f t="shared" si="41"/>
        <v>28.610250003855704</v>
      </c>
    </row>
    <row r="199" spans="1:8" ht="75">
      <c r="A199" s="17" t="s">
        <v>133</v>
      </c>
      <c r="B199" s="8" t="s">
        <v>6</v>
      </c>
      <c r="C199" s="8" t="s">
        <v>82</v>
      </c>
      <c r="D199" s="6" t="s">
        <v>134</v>
      </c>
      <c r="E199" s="7"/>
      <c r="F199" s="26">
        <f>F200+F203</f>
        <v>129678</v>
      </c>
      <c r="G199" s="47">
        <f t="shared" ref="G199" si="57">G200+G203</f>
        <v>37101.199999999997</v>
      </c>
      <c r="H199" s="60">
        <f t="shared" si="41"/>
        <v>28.610250003855704</v>
      </c>
    </row>
    <row r="200" spans="1:8" ht="93.75">
      <c r="A200" s="17" t="s">
        <v>135</v>
      </c>
      <c r="B200" s="8" t="s">
        <v>6</v>
      </c>
      <c r="C200" s="8" t="s">
        <v>82</v>
      </c>
      <c r="D200" s="6" t="s">
        <v>136</v>
      </c>
      <c r="E200" s="7"/>
      <c r="F200" s="26">
        <f>F201</f>
        <v>127539</v>
      </c>
      <c r="G200" s="47">
        <f t="shared" ref="G200" si="58">G201</f>
        <v>37101.199999999997</v>
      </c>
      <c r="H200" s="60">
        <f t="shared" si="41"/>
        <v>29.09008224935118</v>
      </c>
    </row>
    <row r="201" spans="1:8" ht="56.25">
      <c r="A201" s="17" t="s">
        <v>137</v>
      </c>
      <c r="B201" s="8" t="s">
        <v>6</v>
      </c>
      <c r="C201" s="8" t="s">
        <v>82</v>
      </c>
      <c r="D201" s="6" t="s">
        <v>136</v>
      </c>
      <c r="E201" s="6" t="s">
        <v>138</v>
      </c>
      <c r="F201" s="26">
        <f>F202</f>
        <v>127539</v>
      </c>
      <c r="G201" s="47">
        <f t="shared" ref="G201" si="59">G202</f>
        <v>37101.199999999997</v>
      </c>
      <c r="H201" s="60">
        <f t="shared" si="41"/>
        <v>29.09008224935118</v>
      </c>
    </row>
    <row r="202" spans="1:8" ht="18.75">
      <c r="A202" s="17" t="s">
        <v>139</v>
      </c>
      <c r="B202" s="8" t="s">
        <v>6</v>
      </c>
      <c r="C202" s="8" t="s">
        <v>82</v>
      </c>
      <c r="D202" s="6" t="s">
        <v>136</v>
      </c>
      <c r="E202" s="6" t="s">
        <v>140</v>
      </c>
      <c r="F202" s="26">
        <v>127539</v>
      </c>
      <c r="G202" s="48">
        <v>37101.199999999997</v>
      </c>
      <c r="H202" s="60">
        <f t="shared" si="41"/>
        <v>29.09008224935118</v>
      </c>
    </row>
    <row r="203" spans="1:8" ht="168.75">
      <c r="A203" s="17" t="s">
        <v>141</v>
      </c>
      <c r="B203" s="8" t="s">
        <v>6</v>
      </c>
      <c r="C203" s="8" t="s">
        <v>82</v>
      </c>
      <c r="D203" s="6" t="s">
        <v>142</v>
      </c>
      <c r="E203" s="7"/>
      <c r="F203" s="26">
        <f>F204</f>
        <v>2139</v>
      </c>
      <c r="G203" s="47">
        <f t="shared" ref="G203:G204" si="60">G204</f>
        <v>0</v>
      </c>
      <c r="H203" s="60">
        <f t="shared" si="41"/>
        <v>0</v>
      </c>
    </row>
    <row r="204" spans="1:8" ht="56.25">
      <c r="A204" s="17" t="s">
        <v>137</v>
      </c>
      <c r="B204" s="8" t="s">
        <v>6</v>
      </c>
      <c r="C204" s="8" t="s">
        <v>82</v>
      </c>
      <c r="D204" s="6" t="s">
        <v>142</v>
      </c>
      <c r="E204" s="6" t="s">
        <v>138</v>
      </c>
      <c r="F204" s="26">
        <f>F205</f>
        <v>2139</v>
      </c>
      <c r="G204" s="47">
        <f t="shared" si="60"/>
        <v>0</v>
      </c>
      <c r="H204" s="60">
        <f t="shared" si="41"/>
        <v>0</v>
      </c>
    </row>
    <row r="205" spans="1:8" ht="19.5" thickBot="1">
      <c r="A205" s="62" t="s">
        <v>139</v>
      </c>
      <c r="B205" s="10" t="s">
        <v>6</v>
      </c>
      <c r="C205" s="10" t="s">
        <v>82</v>
      </c>
      <c r="D205" s="11" t="s">
        <v>142</v>
      </c>
      <c r="E205" s="11" t="s">
        <v>140</v>
      </c>
      <c r="F205" s="27">
        <v>2139</v>
      </c>
      <c r="G205" s="50">
        <v>0</v>
      </c>
      <c r="H205" s="67">
        <f t="shared" si="41"/>
        <v>0</v>
      </c>
    </row>
    <row r="206" spans="1:8" ht="19.5" thickBot="1">
      <c r="A206" s="21" t="s">
        <v>147</v>
      </c>
      <c r="B206" s="22" t="s">
        <v>8</v>
      </c>
      <c r="C206" s="22"/>
      <c r="D206" s="22"/>
      <c r="E206" s="22"/>
      <c r="F206" s="30">
        <f>F207</f>
        <v>900</v>
      </c>
      <c r="G206" s="68">
        <f>G207</f>
        <v>0</v>
      </c>
      <c r="H206" s="69">
        <f t="shared" si="41"/>
        <v>0</v>
      </c>
    </row>
    <row r="207" spans="1:8" ht="18.75">
      <c r="A207" s="59" t="s">
        <v>148</v>
      </c>
      <c r="B207" s="5" t="s">
        <v>8</v>
      </c>
      <c r="C207" s="5" t="s">
        <v>34</v>
      </c>
      <c r="D207" s="12"/>
      <c r="E207" s="12"/>
      <c r="F207" s="25">
        <f t="shared" ref="F207:F212" si="61">F208</f>
        <v>900</v>
      </c>
      <c r="G207" s="46">
        <f t="shared" ref="G207:G212" si="62">G208</f>
        <v>0</v>
      </c>
      <c r="H207" s="66">
        <f t="shared" si="41"/>
        <v>0</v>
      </c>
    </row>
    <row r="208" spans="1:8" ht="37.5">
      <c r="A208" s="17" t="s">
        <v>9</v>
      </c>
      <c r="B208" s="8" t="s">
        <v>8</v>
      </c>
      <c r="C208" s="8" t="s">
        <v>34</v>
      </c>
      <c r="D208" s="8" t="s">
        <v>10</v>
      </c>
      <c r="E208" s="8"/>
      <c r="F208" s="26">
        <f t="shared" si="61"/>
        <v>900</v>
      </c>
      <c r="G208" s="47">
        <f t="shared" si="62"/>
        <v>0</v>
      </c>
      <c r="H208" s="60">
        <f t="shared" si="41"/>
        <v>0</v>
      </c>
    </row>
    <row r="209" spans="1:8" ht="18.75">
      <c r="A209" s="17" t="s">
        <v>11</v>
      </c>
      <c r="B209" s="8" t="s">
        <v>8</v>
      </c>
      <c r="C209" s="8" t="s">
        <v>34</v>
      </c>
      <c r="D209" s="6" t="s">
        <v>12</v>
      </c>
      <c r="E209" s="6"/>
      <c r="F209" s="26">
        <f t="shared" si="61"/>
        <v>900</v>
      </c>
      <c r="G209" s="47">
        <f t="shared" si="62"/>
        <v>0</v>
      </c>
      <c r="H209" s="60">
        <f t="shared" si="41"/>
        <v>0</v>
      </c>
    </row>
    <row r="210" spans="1:8" ht="56.25">
      <c r="A210" s="17" t="s">
        <v>13</v>
      </c>
      <c r="B210" s="8" t="s">
        <v>8</v>
      </c>
      <c r="C210" s="8" t="s">
        <v>34</v>
      </c>
      <c r="D210" s="6" t="s">
        <v>14</v>
      </c>
      <c r="E210" s="7"/>
      <c r="F210" s="26">
        <f t="shared" si="61"/>
        <v>900</v>
      </c>
      <c r="G210" s="47">
        <f t="shared" si="62"/>
        <v>0</v>
      </c>
      <c r="H210" s="60">
        <f t="shared" si="41"/>
        <v>0</v>
      </c>
    </row>
    <row r="211" spans="1:8" ht="37.5">
      <c r="A211" s="17" t="s">
        <v>149</v>
      </c>
      <c r="B211" s="8" t="s">
        <v>8</v>
      </c>
      <c r="C211" s="8" t="s">
        <v>34</v>
      </c>
      <c r="D211" s="6" t="s">
        <v>150</v>
      </c>
      <c r="E211" s="7"/>
      <c r="F211" s="26">
        <f t="shared" si="61"/>
        <v>900</v>
      </c>
      <c r="G211" s="47">
        <f t="shared" si="62"/>
        <v>0</v>
      </c>
      <c r="H211" s="60">
        <f t="shared" si="41"/>
        <v>0</v>
      </c>
    </row>
    <row r="212" spans="1:8" ht="56.25">
      <c r="A212" s="17" t="s">
        <v>29</v>
      </c>
      <c r="B212" s="8" t="s">
        <v>8</v>
      </c>
      <c r="C212" s="8" t="s">
        <v>34</v>
      </c>
      <c r="D212" s="6" t="s">
        <v>150</v>
      </c>
      <c r="E212" s="6" t="s">
        <v>30</v>
      </c>
      <c r="F212" s="26">
        <f t="shared" si="61"/>
        <v>900</v>
      </c>
      <c r="G212" s="47">
        <f t="shared" si="62"/>
        <v>0</v>
      </c>
      <c r="H212" s="60">
        <f t="shared" si="41"/>
        <v>0</v>
      </c>
    </row>
    <row r="213" spans="1:8" ht="57" thickBot="1">
      <c r="A213" s="62" t="s">
        <v>31</v>
      </c>
      <c r="B213" s="10" t="s">
        <v>8</v>
      </c>
      <c r="C213" s="10" t="s">
        <v>34</v>
      </c>
      <c r="D213" s="11" t="s">
        <v>150</v>
      </c>
      <c r="E213" s="11" t="s">
        <v>32</v>
      </c>
      <c r="F213" s="27">
        <v>900</v>
      </c>
      <c r="G213" s="50">
        <v>0</v>
      </c>
      <c r="H213" s="67">
        <f t="shared" ref="H213:H280" si="63">G213/F213*100</f>
        <v>0</v>
      </c>
    </row>
    <row r="214" spans="1:8" ht="38.25" thickBot="1">
      <c r="A214" s="21" t="s">
        <v>151</v>
      </c>
      <c r="B214" s="22" t="s">
        <v>22</v>
      </c>
      <c r="C214" s="22"/>
      <c r="D214" s="22"/>
      <c r="E214" s="22"/>
      <c r="F214" s="30">
        <f>F215+F243</f>
        <v>74244.899999999994</v>
      </c>
      <c r="G214" s="30">
        <f>G215+G243</f>
        <v>7720.7000000000007</v>
      </c>
      <c r="H214" s="69">
        <f t="shared" si="63"/>
        <v>10.398963430484789</v>
      </c>
    </row>
    <row r="215" spans="1:8" ht="75">
      <c r="A215" s="59" t="s">
        <v>152</v>
      </c>
      <c r="B215" s="5" t="s">
        <v>22</v>
      </c>
      <c r="C215" s="5" t="s">
        <v>153</v>
      </c>
      <c r="D215" s="12"/>
      <c r="E215" s="12"/>
      <c r="F215" s="25">
        <f>F216</f>
        <v>40895.899999999994</v>
      </c>
      <c r="G215" s="49">
        <f>G216</f>
        <v>6791.7000000000007</v>
      </c>
      <c r="H215" s="66">
        <f t="shared" si="63"/>
        <v>16.607288261170439</v>
      </c>
    </row>
    <row r="216" spans="1:8" ht="56.25">
      <c r="A216" s="17" t="s">
        <v>154</v>
      </c>
      <c r="B216" s="8" t="s">
        <v>22</v>
      </c>
      <c r="C216" s="8" t="s">
        <v>153</v>
      </c>
      <c r="D216" s="8" t="s">
        <v>155</v>
      </c>
      <c r="E216" s="8"/>
      <c r="F216" s="26">
        <f>F217+F233+F238</f>
        <v>40895.899999999994</v>
      </c>
      <c r="G216" s="47">
        <f>G217+G233+G238</f>
        <v>6791.7000000000007</v>
      </c>
      <c r="H216" s="60">
        <f t="shared" si="63"/>
        <v>16.607288261170439</v>
      </c>
    </row>
    <row r="217" spans="1:8" ht="75">
      <c r="A217" s="17" t="s">
        <v>156</v>
      </c>
      <c r="B217" s="8" t="s">
        <v>22</v>
      </c>
      <c r="C217" s="8" t="s">
        <v>153</v>
      </c>
      <c r="D217" s="6" t="s">
        <v>157</v>
      </c>
      <c r="E217" s="6"/>
      <c r="F217" s="26">
        <f>F218+F229</f>
        <v>35475.899999999994</v>
      </c>
      <c r="G217" s="26">
        <f>G218+G229</f>
        <v>6520.8000000000011</v>
      </c>
      <c r="H217" s="60">
        <f t="shared" si="63"/>
        <v>18.380929025056453</v>
      </c>
    </row>
    <row r="218" spans="1:8" ht="93.75">
      <c r="A218" s="17" t="s">
        <v>158</v>
      </c>
      <c r="B218" s="8" t="s">
        <v>22</v>
      </c>
      <c r="C218" s="8" t="s">
        <v>153</v>
      </c>
      <c r="D218" s="6" t="s">
        <v>159</v>
      </c>
      <c r="E218" s="7"/>
      <c r="F218" s="26">
        <f>F219+F222</f>
        <v>32222.899999999998</v>
      </c>
      <c r="G218" s="47">
        <f t="shared" ref="G218" si="64">G219+G222</f>
        <v>6520.8000000000011</v>
      </c>
      <c r="H218" s="60">
        <f t="shared" si="63"/>
        <v>20.236539852092772</v>
      </c>
    </row>
    <row r="219" spans="1:8" ht="56.25">
      <c r="A219" s="17" t="s">
        <v>160</v>
      </c>
      <c r="B219" s="8" t="s">
        <v>22</v>
      </c>
      <c r="C219" s="8" t="s">
        <v>153</v>
      </c>
      <c r="D219" s="6" t="s">
        <v>161</v>
      </c>
      <c r="E219" s="7"/>
      <c r="F219" s="26">
        <f>F220</f>
        <v>1750</v>
      </c>
      <c r="G219" s="47">
        <f t="shared" ref="G219:G220" si="65">G220</f>
        <v>78.599999999999994</v>
      </c>
      <c r="H219" s="60">
        <f t="shared" si="63"/>
        <v>4.4914285714285711</v>
      </c>
    </row>
    <row r="220" spans="1:8" ht="56.25">
      <c r="A220" s="17" t="s">
        <v>29</v>
      </c>
      <c r="B220" s="8" t="s">
        <v>22</v>
      </c>
      <c r="C220" s="8" t="s">
        <v>153</v>
      </c>
      <c r="D220" s="6" t="s">
        <v>161</v>
      </c>
      <c r="E220" s="6" t="s">
        <v>30</v>
      </c>
      <c r="F220" s="26">
        <f>F221</f>
        <v>1750</v>
      </c>
      <c r="G220" s="47">
        <f t="shared" si="65"/>
        <v>78.599999999999994</v>
      </c>
      <c r="H220" s="60">
        <f t="shared" si="63"/>
        <v>4.4914285714285711</v>
      </c>
    </row>
    <row r="221" spans="1:8" ht="56.25">
      <c r="A221" s="61" t="s">
        <v>31</v>
      </c>
      <c r="B221" s="8" t="s">
        <v>22</v>
      </c>
      <c r="C221" s="8" t="s">
        <v>153</v>
      </c>
      <c r="D221" s="6" t="s">
        <v>161</v>
      </c>
      <c r="E221" s="6" t="s">
        <v>32</v>
      </c>
      <c r="F221" s="26">
        <f>1750</f>
        <v>1750</v>
      </c>
      <c r="G221" s="47">
        <v>78.599999999999994</v>
      </c>
      <c r="H221" s="60">
        <f t="shared" si="63"/>
        <v>4.4914285714285711</v>
      </c>
    </row>
    <row r="222" spans="1:8" ht="37.5">
      <c r="A222" s="17" t="s">
        <v>162</v>
      </c>
      <c r="B222" s="8" t="s">
        <v>22</v>
      </c>
      <c r="C222" s="8" t="s">
        <v>153</v>
      </c>
      <c r="D222" s="6" t="s">
        <v>163</v>
      </c>
      <c r="E222" s="7"/>
      <c r="F222" s="26">
        <f>F223+F225+F227</f>
        <v>30472.899999999998</v>
      </c>
      <c r="G222" s="47">
        <f t="shared" ref="G222" si="66">G223+G225+G227</f>
        <v>6442.2000000000007</v>
      </c>
      <c r="H222" s="60">
        <f t="shared" si="63"/>
        <v>21.140751290490901</v>
      </c>
    </row>
    <row r="223" spans="1:8" ht="112.5">
      <c r="A223" s="17" t="s">
        <v>17</v>
      </c>
      <c r="B223" s="8" t="s">
        <v>22</v>
      </c>
      <c r="C223" s="8" t="s">
        <v>153</v>
      </c>
      <c r="D223" s="6" t="s">
        <v>163</v>
      </c>
      <c r="E223" s="6" t="s">
        <v>18</v>
      </c>
      <c r="F223" s="26">
        <f>F224</f>
        <v>26084.1</v>
      </c>
      <c r="G223" s="47">
        <f t="shared" ref="G223" si="67">G224</f>
        <v>6208.5</v>
      </c>
      <c r="H223" s="60">
        <f t="shared" si="63"/>
        <v>23.801856303265208</v>
      </c>
    </row>
    <row r="224" spans="1:8" ht="37.5">
      <c r="A224" s="17" t="s">
        <v>117</v>
      </c>
      <c r="B224" s="8" t="s">
        <v>22</v>
      </c>
      <c r="C224" s="8" t="s">
        <v>153</v>
      </c>
      <c r="D224" s="6" t="s">
        <v>163</v>
      </c>
      <c r="E224" s="6" t="s">
        <v>118</v>
      </c>
      <c r="F224" s="26">
        <v>26084.1</v>
      </c>
      <c r="G224" s="48">
        <v>6208.5</v>
      </c>
      <c r="H224" s="60">
        <f t="shared" si="63"/>
        <v>23.801856303265208</v>
      </c>
    </row>
    <row r="225" spans="1:8" ht="56.25">
      <c r="A225" s="17" t="s">
        <v>29</v>
      </c>
      <c r="B225" s="8" t="s">
        <v>22</v>
      </c>
      <c r="C225" s="8" t="s">
        <v>153</v>
      </c>
      <c r="D225" s="6" t="s">
        <v>163</v>
      </c>
      <c r="E225" s="6" t="s">
        <v>30</v>
      </c>
      <c r="F225" s="26">
        <f>F226</f>
        <v>4170.8</v>
      </c>
      <c r="G225" s="47">
        <f t="shared" ref="G225" si="68">G226</f>
        <v>232.1</v>
      </c>
      <c r="H225" s="60">
        <f t="shared" si="63"/>
        <v>5.5648796393977173</v>
      </c>
    </row>
    <row r="226" spans="1:8" ht="56.25">
      <c r="A226" s="17" t="s">
        <v>31</v>
      </c>
      <c r="B226" s="8" t="s">
        <v>22</v>
      </c>
      <c r="C226" s="8" t="s">
        <v>153</v>
      </c>
      <c r="D226" s="6" t="s">
        <v>163</v>
      </c>
      <c r="E226" s="6" t="s">
        <v>32</v>
      </c>
      <c r="F226" s="26">
        <v>4170.8</v>
      </c>
      <c r="G226" s="48">
        <v>232.1</v>
      </c>
      <c r="H226" s="60">
        <f t="shared" si="63"/>
        <v>5.5648796393977173</v>
      </c>
    </row>
    <row r="227" spans="1:8" ht="18.75">
      <c r="A227" s="17" t="s">
        <v>43</v>
      </c>
      <c r="B227" s="8" t="s">
        <v>22</v>
      </c>
      <c r="C227" s="8" t="s">
        <v>153</v>
      </c>
      <c r="D227" s="6" t="s">
        <v>163</v>
      </c>
      <c r="E227" s="6" t="s">
        <v>44</v>
      </c>
      <c r="F227" s="26">
        <f>F228</f>
        <v>218</v>
      </c>
      <c r="G227" s="47">
        <f t="shared" ref="G227" si="69">G228</f>
        <v>1.6</v>
      </c>
      <c r="H227" s="60">
        <f t="shared" si="63"/>
        <v>0.73394495412844041</v>
      </c>
    </row>
    <row r="228" spans="1:8" ht="18.75">
      <c r="A228" s="17" t="s">
        <v>45</v>
      </c>
      <c r="B228" s="8" t="s">
        <v>22</v>
      </c>
      <c r="C228" s="8" t="s">
        <v>153</v>
      </c>
      <c r="D228" s="70" t="s">
        <v>163</v>
      </c>
      <c r="E228" s="6" t="s">
        <v>46</v>
      </c>
      <c r="F228" s="26">
        <v>218</v>
      </c>
      <c r="G228" s="48">
        <v>1.6</v>
      </c>
      <c r="H228" s="60">
        <f t="shared" si="63"/>
        <v>0.73394495412844041</v>
      </c>
    </row>
    <row r="229" spans="1:8" ht="75">
      <c r="A229" s="17" t="s">
        <v>812</v>
      </c>
      <c r="B229" s="8" t="s">
        <v>22</v>
      </c>
      <c r="C229" s="8" t="s">
        <v>153</v>
      </c>
      <c r="D229" s="36" t="s">
        <v>810</v>
      </c>
      <c r="E229" s="6"/>
      <c r="F229" s="26">
        <f t="shared" ref="F229:G231" si="70">F230</f>
        <v>3253</v>
      </c>
      <c r="G229" s="26">
        <f t="shared" si="70"/>
        <v>0</v>
      </c>
      <c r="H229" s="60">
        <f t="shared" si="63"/>
        <v>0</v>
      </c>
    </row>
    <row r="230" spans="1:8" ht="56.25">
      <c r="A230" s="17" t="s">
        <v>811</v>
      </c>
      <c r="B230" s="8" t="s">
        <v>22</v>
      </c>
      <c r="C230" s="8" t="s">
        <v>153</v>
      </c>
      <c r="D230" s="36" t="s">
        <v>809</v>
      </c>
      <c r="E230" s="6"/>
      <c r="F230" s="26">
        <f t="shared" si="70"/>
        <v>3253</v>
      </c>
      <c r="G230" s="26">
        <f t="shared" si="70"/>
        <v>0</v>
      </c>
      <c r="H230" s="60">
        <f t="shared" si="63"/>
        <v>0</v>
      </c>
    </row>
    <row r="231" spans="1:8" ht="56.25">
      <c r="A231" s="17" t="s">
        <v>29</v>
      </c>
      <c r="B231" s="8" t="s">
        <v>22</v>
      </c>
      <c r="C231" s="8" t="s">
        <v>153</v>
      </c>
      <c r="D231" s="36" t="s">
        <v>809</v>
      </c>
      <c r="E231" s="6">
        <v>200</v>
      </c>
      <c r="F231" s="26">
        <f t="shared" si="70"/>
        <v>3253</v>
      </c>
      <c r="G231" s="26">
        <f t="shared" si="70"/>
        <v>0</v>
      </c>
      <c r="H231" s="60">
        <f t="shared" si="63"/>
        <v>0</v>
      </c>
    </row>
    <row r="232" spans="1:8" ht="56.25">
      <c r="A232" s="17" t="s">
        <v>31</v>
      </c>
      <c r="B232" s="8" t="s">
        <v>22</v>
      </c>
      <c r="C232" s="8" t="s">
        <v>153</v>
      </c>
      <c r="D232" s="36" t="s">
        <v>809</v>
      </c>
      <c r="E232" s="6">
        <v>240</v>
      </c>
      <c r="F232" s="26">
        <v>3253</v>
      </c>
      <c r="G232" s="48">
        <v>0</v>
      </c>
      <c r="H232" s="60">
        <f t="shared" si="63"/>
        <v>0</v>
      </c>
    </row>
    <row r="233" spans="1:8" ht="75">
      <c r="A233" s="17" t="s">
        <v>164</v>
      </c>
      <c r="B233" s="8" t="s">
        <v>22</v>
      </c>
      <c r="C233" s="8" t="s">
        <v>153</v>
      </c>
      <c r="D233" s="6" t="s">
        <v>165</v>
      </c>
      <c r="E233" s="6"/>
      <c r="F233" s="26">
        <f>F234</f>
        <v>4790</v>
      </c>
      <c r="G233" s="47">
        <f t="shared" ref="G233:G236" si="71">G234</f>
        <v>270.89999999999998</v>
      </c>
      <c r="H233" s="60">
        <f t="shared" si="63"/>
        <v>5.6555323590814197</v>
      </c>
    </row>
    <row r="234" spans="1:8" ht="150">
      <c r="A234" s="17" t="s">
        <v>166</v>
      </c>
      <c r="B234" s="8" t="s">
        <v>22</v>
      </c>
      <c r="C234" s="8" t="s">
        <v>153</v>
      </c>
      <c r="D234" s="6" t="s">
        <v>167</v>
      </c>
      <c r="E234" s="7"/>
      <c r="F234" s="26">
        <f>F235</f>
        <v>4790</v>
      </c>
      <c r="G234" s="47">
        <f t="shared" si="71"/>
        <v>270.89999999999998</v>
      </c>
      <c r="H234" s="60">
        <f t="shared" si="63"/>
        <v>5.6555323590814197</v>
      </c>
    </row>
    <row r="235" spans="1:8" ht="75">
      <c r="A235" s="17" t="s">
        <v>168</v>
      </c>
      <c r="B235" s="8" t="s">
        <v>22</v>
      </c>
      <c r="C235" s="8" t="s">
        <v>153</v>
      </c>
      <c r="D235" s="6" t="s">
        <v>169</v>
      </c>
      <c r="E235" s="7"/>
      <c r="F235" s="26">
        <f>F236</f>
        <v>4790</v>
      </c>
      <c r="G235" s="47">
        <f t="shared" si="71"/>
        <v>270.89999999999998</v>
      </c>
      <c r="H235" s="60">
        <f t="shared" si="63"/>
        <v>5.6555323590814197</v>
      </c>
    </row>
    <row r="236" spans="1:8" ht="56.25">
      <c r="A236" s="17" t="s">
        <v>29</v>
      </c>
      <c r="B236" s="8" t="s">
        <v>22</v>
      </c>
      <c r="C236" s="8" t="s">
        <v>153</v>
      </c>
      <c r="D236" s="6" t="s">
        <v>169</v>
      </c>
      <c r="E236" s="6" t="s">
        <v>30</v>
      </c>
      <c r="F236" s="26">
        <f>F237</f>
        <v>4790</v>
      </c>
      <c r="G236" s="47">
        <f t="shared" si="71"/>
        <v>270.89999999999998</v>
      </c>
      <c r="H236" s="60">
        <f t="shared" si="63"/>
        <v>5.6555323590814197</v>
      </c>
    </row>
    <row r="237" spans="1:8" ht="56.25">
      <c r="A237" s="17" t="s">
        <v>31</v>
      </c>
      <c r="B237" s="8" t="s">
        <v>22</v>
      </c>
      <c r="C237" s="8" t="s">
        <v>153</v>
      </c>
      <c r="D237" s="6" t="s">
        <v>169</v>
      </c>
      <c r="E237" s="6" t="s">
        <v>32</v>
      </c>
      <c r="F237" s="26">
        <f>1440+3350</f>
        <v>4790</v>
      </c>
      <c r="G237" s="48">
        <v>270.89999999999998</v>
      </c>
      <c r="H237" s="60">
        <f t="shared" si="63"/>
        <v>5.6555323590814197</v>
      </c>
    </row>
    <row r="238" spans="1:8" ht="37.5">
      <c r="A238" s="17" t="s">
        <v>170</v>
      </c>
      <c r="B238" s="8" t="s">
        <v>22</v>
      </c>
      <c r="C238" s="8" t="s">
        <v>153</v>
      </c>
      <c r="D238" s="6" t="s">
        <v>171</v>
      </c>
      <c r="E238" s="6"/>
      <c r="F238" s="26">
        <f>F239</f>
        <v>630</v>
      </c>
      <c r="G238" s="47">
        <f t="shared" ref="G238:G241" si="72">G239</f>
        <v>0</v>
      </c>
      <c r="H238" s="60">
        <f t="shared" si="63"/>
        <v>0</v>
      </c>
    </row>
    <row r="239" spans="1:8" ht="93.75">
      <c r="A239" s="17" t="s">
        <v>172</v>
      </c>
      <c r="B239" s="8" t="s">
        <v>22</v>
      </c>
      <c r="C239" s="8" t="s">
        <v>153</v>
      </c>
      <c r="D239" s="6" t="s">
        <v>173</v>
      </c>
      <c r="E239" s="7"/>
      <c r="F239" s="26">
        <f>F240</f>
        <v>630</v>
      </c>
      <c r="G239" s="47">
        <f t="shared" si="72"/>
        <v>0</v>
      </c>
      <c r="H239" s="60">
        <f t="shared" si="63"/>
        <v>0</v>
      </c>
    </row>
    <row r="240" spans="1:8" ht="56.25">
      <c r="A240" s="17" t="s">
        <v>174</v>
      </c>
      <c r="B240" s="8" t="s">
        <v>22</v>
      </c>
      <c r="C240" s="8" t="s">
        <v>153</v>
      </c>
      <c r="D240" s="6" t="s">
        <v>175</v>
      </c>
      <c r="E240" s="7"/>
      <c r="F240" s="26">
        <f>F241</f>
        <v>630</v>
      </c>
      <c r="G240" s="47">
        <f t="shared" si="72"/>
        <v>0</v>
      </c>
      <c r="H240" s="60">
        <f t="shared" si="63"/>
        <v>0</v>
      </c>
    </row>
    <row r="241" spans="1:8" ht="56.25">
      <c r="A241" s="17" t="s">
        <v>29</v>
      </c>
      <c r="B241" s="8" t="s">
        <v>22</v>
      </c>
      <c r="C241" s="8" t="s">
        <v>153</v>
      </c>
      <c r="D241" s="6" t="s">
        <v>175</v>
      </c>
      <c r="E241" s="6" t="s">
        <v>30</v>
      </c>
      <c r="F241" s="26">
        <f>F242</f>
        <v>630</v>
      </c>
      <c r="G241" s="47">
        <f t="shared" si="72"/>
        <v>0</v>
      </c>
      <c r="H241" s="60">
        <f t="shared" si="63"/>
        <v>0</v>
      </c>
    </row>
    <row r="242" spans="1:8" ht="56.25">
      <c r="A242" s="17" t="s">
        <v>31</v>
      </c>
      <c r="B242" s="8" t="s">
        <v>22</v>
      </c>
      <c r="C242" s="8" t="s">
        <v>153</v>
      </c>
      <c r="D242" s="6" t="s">
        <v>175</v>
      </c>
      <c r="E242" s="6" t="s">
        <v>32</v>
      </c>
      <c r="F242" s="26">
        <v>630</v>
      </c>
      <c r="G242" s="47">
        <v>0</v>
      </c>
      <c r="H242" s="60">
        <f t="shared" si="63"/>
        <v>0</v>
      </c>
    </row>
    <row r="243" spans="1:8" ht="56.25">
      <c r="A243" s="17" t="s">
        <v>176</v>
      </c>
      <c r="B243" s="8" t="s">
        <v>22</v>
      </c>
      <c r="C243" s="8" t="s">
        <v>177</v>
      </c>
      <c r="D243" s="9"/>
      <c r="E243" s="9"/>
      <c r="F243" s="26">
        <f>F244</f>
        <v>33349</v>
      </c>
      <c r="G243" s="47">
        <f t="shared" ref="G243" si="73">G244</f>
        <v>929</v>
      </c>
      <c r="H243" s="60">
        <f t="shared" si="63"/>
        <v>2.785690725359081</v>
      </c>
    </row>
    <row r="244" spans="1:8" ht="56.25">
      <c r="A244" s="17" t="s">
        <v>154</v>
      </c>
      <c r="B244" s="8" t="s">
        <v>22</v>
      </c>
      <c r="C244" s="8" t="s">
        <v>177</v>
      </c>
      <c r="D244" s="8" t="s">
        <v>155</v>
      </c>
      <c r="E244" s="8"/>
      <c r="F244" s="26">
        <f>F245+F250</f>
        <v>33349</v>
      </c>
      <c r="G244" s="47">
        <f t="shared" ref="G244" si="74">G245+G250</f>
        <v>929</v>
      </c>
      <c r="H244" s="60">
        <f t="shared" si="63"/>
        <v>2.785690725359081</v>
      </c>
    </row>
    <row r="245" spans="1:8" ht="37.5">
      <c r="A245" s="17" t="s">
        <v>178</v>
      </c>
      <c r="B245" s="8" t="s">
        <v>22</v>
      </c>
      <c r="C245" s="8" t="s">
        <v>177</v>
      </c>
      <c r="D245" s="6" t="s">
        <v>179</v>
      </c>
      <c r="E245" s="6"/>
      <c r="F245" s="26">
        <f>F246</f>
        <v>25845</v>
      </c>
      <c r="G245" s="47">
        <f t="shared" ref="G245:G247" si="75">G246</f>
        <v>929</v>
      </c>
      <c r="H245" s="60">
        <f t="shared" si="63"/>
        <v>3.5945057071000193</v>
      </c>
    </row>
    <row r="246" spans="1:8" ht="93.75">
      <c r="A246" s="17" t="s">
        <v>180</v>
      </c>
      <c r="B246" s="8" t="s">
        <v>22</v>
      </c>
      <c r="C246" s="8" t="s">
        <v>177</v>
      </c>
      <c r="D246" s="6" t="s">
        <v>181</v>
      </c>
      <c r="E246" s="7"/>
      <c r="F246" s="26">
        <f>F247</f>
        <v>25845</v>
      </c>
      <c r="G246" s="47">
        <f t="shared" si="75"/>
        <v>929</v>
      </c>
      <c r="H246" s="60">
        <f t="shared" si="63"/>
        <v>3.5945057071000193</v>
      </c>
    </row>
    <row r="247" spans="1:8" ht="37.5">
      <c r="A247" s="17" t="s">
        <v>182</v>
      </c>
      <c r="B247" s="8" t="s">
        <v>22</v>
      </c>
      <c r="C247" s="8" t="s">
        <v>177</v>
      </c>
      <c r="D247" s="6" t="s">
        <v>183</v>
      </c>
      <c r="E247" s="7"/>
      <c r="F247" s="26">
        <f>F248</f>
        <v>25845</v>
      </c>
      <c r="G247" s="47">
        <f t="shared" si="75"/>
        <v>929</v>
      </c>
      <c r="H247" s="60">
        <f t="shared" si="63"/>
        <v>3.5945057071000193</v>
      </c>
    </row>
    <row r="248" spans="1:8" ht="56.25">
      <c r="A248" s="17" t="s">
        <v>29</v>
      </c>
      <c r="B248" s="8" t="s">
        <v>22</v>
      </c>
      <c r="C248" s="8" t="s">
        <v>177</v>
      </c>
      <c r="D248" s="6" t="s">
        <v>183</v>
      </c>
      <c r="E248" s="6" t="s">
        <v>30</v>
      </c>
      <c r="F248" s="26">
        <f>F249</f>
        <v>25845</v>
      </c>
      <c r="G248" s="47">
        <f>G249</f>
        <v>929</v>
      </c>
      <c r="H248" s="60">
        <f t="shared" si="63"/>
        <v>3.5945057071000193</v>
      </c>
    </row>
    <row r="249" spans="1:8" ht="56.25">
      <c r="A249" s="17" t="s">
        <v>31</v>
      </c>
      <c r="B249" s="8" t="s">
        <v>22</v>
      </c>
      <c r="C249" s="8" t="s">
        <v>177</v>
      </c>
      <c r="D249" s="6" t="s">
        <v>183</v>
      </c>
      <c r="E249" s="6" t="s">
        <v>32</v>
      </c>
      <c r="F249" s="26">
        <v>25845</v>
      </c>
      <c r="G249" s="48">
        <v>929</v>
      </c>
      <c r="H249" s="60">
        <f t="shared" si="63"/>
        <v>3.5945057071000193</v>
      </c>
    </row>
    <row r="250" spans="1:8" ht="37.5">
      <c r="A250" s="17" t="s">
        <v>184</v>
      </c>
      <c r="B250" s="8" t="s">
        <v>22</v>
      </c>
      <c r="C250" s="8" t="s">
        <v>177</v>
      </c>
      <c r="D250" s="6" t="s">
        <v>185</v>
      </c>
      <c r="E250" s="6"/>
      <c r="F250" s="26">
        <f>F251</f>
        <v>7504</v>
      </c>
      <c r="G250" s="47">
        <f t="shared" ref="G250:G252" si="76">G251</f>
        <v>0</v>
      </c>
      <c r="H250" s="60">
        <f t="shared" si="63"/>
        <v>0</v>
      </c>
    </row>
    <row r="251" spans="1:8" ht="37.5">
      <c r="A251" s="17" t="s">
        <v>186</v>
      </c>
      <c r="B251" s="8" t="s">
        <v>22</v>
      </c>
      <c r="C251" s="8" t="s">
        <v>177</v>
      </c>
      <c r="D251" s="6" t="s">
        <v>187</v>
      </c>
      <c r="E251" s="7"/>
      <c r="F251" s="26">
        <f>F252</f>
        <v>7504</v>
      </c>
      <c r="G251" s="47">
        <f t="shared" si="76"/>
        <v>0</v>
      </c>
      <c r="H251" s="60">
        <f t="shared" si="63"/>
        <v>0</v>
      </c>
    </row>
    <row r="252" spans="1:8" ht="37.5">
      <c r="A252" s="17" t="s">
        <v>188</v>
      </c>
      <c r="B252" s="8" t="s">
        <v>22</v>
      </c>
      <c r="C252" s="8" t="s">
        <v>177</v>
      </c>
      <c r="D252" s="6" t="s">
        <v>189</v>
      </c>
      <c r="E252" s="7"/>
      <c r="F252" s="26">
        <f>F253</f>
        <v>7504</v>
      </c>
      <c r="G252" s="47">
        <f t="shared" si="76"/>
        <v>0</v>
      </c>
      <c r="H252" s="60">
        <f t="shared" si="63"/>
        <v>0</v>
      </c>
    </row>
    <row r="253" spans="1:8" ht="56.25">
      <c r="A253" s="17" t="s">
        <v>29</v>
      </c>
      <c r="B253" s="8" t="s">
        <v>22</v>
      </c>
      <c r="C253" s="8" t="s">
        <v>177</v>
      </c>
      <c r="D253" s="6" t="s">
        <v>189</v>
      </c>
      <c r="E253" s="6" t="s">
        <v>30</v>
      </c>
      <c r="F253" s="26">
        <f>F254</f>
        <v>7504</v>
      </c>
      <c r="G253" s="47">
        <f>G254</f>
        <v>0</v>
      </c>
      <c r="H253" s="60">
        <f t="shared" si="63"/>
        <v>0</v>
      </c>
    </row>
    <row r="254" spans="1:8" ht="57" thickBot="1">
      <c r="A254" s="62" t="s">
        <v>31</v>
      </c>
      <c r="B254" s="10" t="s">
        <v>22</v>
      </c>
      <c r="C254" s="10" t="s">
        <v>177</v>
      </c>
      <c r="D254" s="11" t="s">
        <v>189</v>
      </c>
      <c r="E254" s="11" t="s">
        <v>32</v>
      </c>
      <c r="F254" s="27">
        <v>7504</v>
      </c>
      <c r="G254" s="50">
        <v>0</v>
      </c>
      <c r="H254" s="67">
        <f t="shared" si="63"/>
        <v>0</v>
      </c>
    </row>
    <row r="255" spans="1:8" ht="19.5" thickBot="1">
      <c r="A255" s="21" t="s">
        <v>190</v>
      </c>
      <c r="B255" s="22" t="s">
        <v>34</v>
      </c>
      <c r="C255" s="22"/>
      <c r="D255" s="22"/>
      <c r="E255" s="22"/>
      <c r="F255" s="30">
        <f>F256+F265+F277+F317+F346</f>
        <v>898928.3</v>
      </c>
      <c r="G255" s="43">
        <f>G256+G265+G277+G317+G346</f>
        <v>138690</v>
      </c>
      <c r="H255" s="69">
        <f t="shared" si="63"/>
        <v>15.428371762241772</v>
      </c>
    </row>
    <row r="256" spans="1:8" ht="18.75">
      <c r="A256" s="59" t="s">
        <v>191</v>
      </c>
      <c r="B256" s="5" t="s">
        <v>34</v>
      </c>
      <c r="C256" s="5" t="s">
        <v>192</v>
      </c>
      <c r="D256" s="12"/>
      <c r="E256" s="12"/>
      <c r="F256" s="25">
        <f>F257</f>
        <v>4720</v>
      </c>
      <c r="G256" s="46">
        <f t="shared" ref="G256:G259" si="77">G257</f>
        <v>821</v>
      </c>
      <c r="H256" s="66">
        <f t="shared" si="63"/>
        <v>17.39406779661017</v>
      </c>
    </row>
    <row r="257" spans="1:8" ht="37.5">
      <c r="A257" s="17" t="s">
        <v>193</v>
      </c>
      <c r="B257" s="8" t="s">
        <v>34</v>
      </c>
      <c r="C257" s="8" t="s">
        <v>192</v>
      </c>
      <c r="D257" s="8" t="s">
        <v>194</v>
      </c>
      <c r="E257" s="8"/>
      <c r="F257" s="26">
        <f>F258</f>
        <v>4720</v>
      </c>
      <c r="G257" s="47">
        <f t="shared" si="77"/>
        <v>821</v>
      </c>
      <c r="H257" s="60">
        <f t="shared" si="63"/>
        <v>17.39406779661017</v>
      </c>
    </row>
    <row r="258" spans="1:8" ht="56.25">
      <c r="A258" s="17" t="s">
        <v>195</v>
      </c>
      <c r="B258" s="8" t="s">
        <v>34</v>
      </c>
      <c r="C258" s="8" t="s">
        <v>192</v>
      </c>
      <c r="D258" s="6" t="s">
        <v>196</v>
      </c>
      <c r="E258" s="6"/>
      <c r="F258" s="26">
        <f>F259</f>
        <v>4720</v>
      </c>
      <c r="G258" s="47">
        <f t="shared" si="77"/>
        <v>821</v>
      </c>
      <c r="H258" s="60">
        <f t="shared" si="63"/>
        <v>17.39406779661017</v>
      </c>
    </row>
    <row r="259" spans="1:8" ht="93.75">
      <c r="A259" s="17" t="s">
        <v>197</v>
      </c>
      <c r="B259" s="8" t="s">
        <v>34</v>
      </c>
      <c r="C259" s="8" t="s">
        <v>192</v>
      </c>
      <c r="D259" s="6" t="s">
        <v>198</v>
      </c>
      <c r="E259" s="7"/>
      <c r="F259" s="26">
        <f>F260</f>
        <v>4720</v>
      </c>
      <c r="G259" s="47">
        <f t="shared" si="77"/>
        <v>821</v>
      </c>
      <c r="H259" s="60">
        <f t="shared" si="63"/>
        <v>17.39406779661017</v>
      </c>
    </row>
    <row r="260" spans="1:8" ht="75">
      <c r="A260" s="17" t="s">
        <v>199</v>
      </c>
      <c r="B260" s="8" t="s">
        <v>34</v>
      </c>
      <c r="C260" s="8" t="s">
        <v>192</v>
      </c>
      <c r="D260" s="6" t="s">
        <v>200</v>
      </c>
      <c r="E260" s="7"/>
      <c r="F260" s="26">
        <f>F261+F263</f>
        <v>4720</v>
      </c>
      <c r="G260" s="47">
        <f t="shared" ref="G260" si="78">G261+G263</f>
        <v>821</v>
      </c>
      <c r="H260" s="60">
        <f t="shared" si="63"/>
        <v>17.39406779661017</v>
      </c>
    </row>
    <row r="261" spans="1:8" ht="112.5">
      <c r="A261" s="17" t="s">
        <v>17</v>
      </c>
      <c r="B261" s="8" t="s">
        <v>34</v>
      </c>
      <c r="C261" s="8" t="s">
        <v>192</v>
      </c>
      <c r="D261" s="6" t="s">
        <v>200</v>
      </c>
      <c r="E261" s="6" t="s">
        <v>18</v>
      </c>
      <c r="F261" s="26">
        <f>F262</f>
        <v>923</v>
      </c>
      <c r="G261" s="47">
        <f t="shared" ref="G261" si="79">G262</f>
        <v>159.19999999999999</v>
      </c>
      <c r="H261" s="60">
        <f t="shared" si="63"/>
        <v>17.248104008667386</v>
      </c>
    </row>
    <row r="262" spans="1:8" ht="37.5">
      <c r="A262" s="17" t="s">
        <v>19</v>
      </c>
      <c r="B262" s="8" t="s">
        <v>34</v>
      </c>
      <c r="C262" s="8" t="s">
        <v>192</v>
      </c>
      <c r="D262" s="6" t="s">
        <v>200</v>
      </c>
      <c r="E262" s="6" t="s">
        <v>20</v>
      </c>
      <c r="F262" s="26">
        <v>923</v>
      </c>
      <c r="G262" s="47">
        <v>159.19999999999999</v>
      </c>
      <c r="H262" s="60">
        <f t="shared" si="63"/>
        <v>17.248104008667386</v>
      </c>
    </row>
    <row r="263" spans="1:8" ht="56.25">
      <c r="A263" s="17" t="s">
        <v>29</v>
      </c>
      <c r="B263" s="8" t="s">
        <v>34</v>
      </c>
      <c r="C263" s="8" t="s">
        <v>192</v>
      </c>
      <c r="D263" s="6" t="s">
        <v>200</v>
      </c>
      <c r="E263" s="6" t="s">
        <v>30</v>
      </c>
      <c r="F263" s="26">
        <f>F264</f>
        <v>3797</v>
      </c>
      <c r="G263" s="47">
        <f t="shared" ref="G263" si="80">G264</f>
        <v>661.8</v>
      </c>
      <c r="H263" s="60">
        <f t="shared" si="63"/>
        <v>17.429549644456149</v>
      </c>
    </row>
    <row r="264" spans="1:8" ht="56.25">
      <c r="A264" s="17" t="s">
        <v>31</v>
      </c>
      <c r="B264" s="8" t="s">
        <v>34</v>
      </c>
      <c r="C264" s="8" t="s">
        <v>192</v>
      </c>
      <c r="D264" s="6" t="s">
        <v>200</v>
      </c>
      <c r="E264" s="6" t="s">
        <v>32</v>
      </c>
      <c r="F264" s="26">
        <v>3797</v>
      </c>
      <c r="G264" s="47">
        <v>661.8</v>
      </c>
      <c r="H264" s="60">
        <f t="shared" si="63"/>
        <v>17.429549644456149</v>
      </c>
    </row>
    <row r="265" spans="1:8" ht="18.75">
      <c r="A265" s="17" t="s">
        <v>201</v>
      </c>
      <c r="B265" s="8" t="s">
        <v>34</v>
      </c>
      <c r="C265" s="8" t="s">
        <v>202</v>
      </c>
      <c r="D265" s="9"/>
      <c r="E265" s="9"/>
      <c r="F265" s="26">
        <f>F266</f>
        <v>95668.9</v>
      </c>
      <c r="G265" s="47">
        <f t="shared" ref="G265" si="81">G266</f>
        <v>28608.5</v>
      </c>
      <c r="H265" s="60">
        <f t="shared" si="63"/>
        <v>29.903657301380075</v>
      </c>
    </row>
    <row r="266" spans="1:8" ht="56.25">
      <c r="A266" s="17" t="s">
        <v>203</v>
      </c>
      <c r="B266" s="8" t="s">
        <v>34</v>
      </c>
      <c r="C266" s="8" t="s">
        <v>202</v>
      </c>
      <c r="D266" s="8" t="s">
        <v>204</v>
      </c>
      <c r="E266" s="8"/>
      <c r="F266" s="26">
        <f>F267</f>
        <v>95668.9</v>
      </c>
      <c r="G266" s="47">
        <f t="shared" ref="G266:G267" si="82">G267</f>
        <v>28608.5</v>
      </c>
      <c r="H266" s="60">
        <f t="shared" si="63"/>
        <v>29.903657301380075</v>
      </c>
    </row>
    <row r="267" spans="1:8" ht="37.5">
      <c r="A267" s="17" t="s">
        <v>205</v>
      </c>
      <c r="B267" s="8" t="s">
        <v>34</v>
      </c>
      <c r="C267" s="8" t="s">
        <v>202</v>
      </c>
      <c r="D267" s="6" t="s">
        <v>206</v>
      </c>
      <c r="E267" s="6"/>
      <c r="F267" s="26">
        <f>F268</f>
        <v>95668.9</v>
      </c>
      <c r="G267" s="47">
        <f t="shared" si="82"/>
        <v>28608.5</v>
      </c>
      <c r="H267" s="60">
        <f t="shared" si="63"/>
        <v>29.903657301380075</v>
      </c>
    </row>
    <row r="268" spans="1:8" ht="131.25">
      <c r="A268" s="17" t="s">
        <v>207</v>
      </c>
      <c r="B268" s="8" t="s">
        <v>34</v>
      </c>
      <c r="C268" s="8" t="s">
        <v>202</v>
      </c>
      <c r="D268" s="6" t="s">
        <v>208</v>
      </c>
      <c r="E268" s="7"/>
      <c r="F268" s="26">
        <f>F269+F274</f>
        <v>95668.9</v>
      </c>
      <c r="G268" s="47">
        <f t="shared" ref="G268" si="83">G269+G274</f>
        <v>28608.5</v>
      </c>
      <c r="H268" s="60">
        <f t="shared" si="63"/>
        <v>29.903657301380075</v>
      </c>
    </row>
    <row r="269" spans="1:8" ht="93.75">
      <c r="A269" s="17" t="s">
        <v>209</v>
      </c>
      <c r="B269" s="8" t="s">
        <v>34</v>
      </c>
      <c r="C269" s="8" t="s">
        <v>202</v>
      </c>
      <c r="D269" s="6" t="s">
        <v>210</v>
      </c>
      <c r="E269" s="7"/>
      <c r="F269" s="26">
        <f>F270+F272</f>
        <v>16982.899999999998</v>
      </c>
      <c r="G269" s="47">
        <f t="shared" ref="G269" si="84">G270+G272</f>
        <v>5357.2</v>
      </c>
      <c r="H269" s="60">
        <f t="shared" si="63"/>
        <v>31.544671404765971</v>
      </c>
    </row>
    <row r="270" spans="1:8" ht="56.25">
      <c r="A270" s="17" t="s">
        <v>29</v>
      </c>
      <c r="B270" s="8" t="s">
        <v>34</v>
      </c>
      <c r="C270" s="8" t="s">
        <v>202</v>
      </c>
      <c r="D270" s="6" t="s">
        <v>210</v>
      </c>
      <c r="E270" s="6" t="s">
        <v>30</v>
      </c>
      <c r="F270" s="26">
        <f>F271</f>
        <v>16410.599999999999</v>
      </c>
      <c r="G270" s="47">
        <f t="shared" ref="G270" si="85">G271</f>
        <v>5166.3999999999996</v>
      </c>
      <c r="H270" s="60">
        <f t="shared" si="63"/>
        <v>31.482090843722961</v>
      </c>
    </row>
    <row r="271" spans="1:8" ht="56.25">
      <c r="A271" s="17" t="s">
        <v>31</v>
      </c>
      <c r="B271" s="8" t="s">
        <v>34</v>
      </c>
      <c r="C271" s="8" t="s">
        <v>202</v>
      </c>
      <c r="D271" s="6" t="s">
        <v>210</v>
      </c>
      <c r="E271" s="6" t="s">
        <v>32</v>
      </c>
      <c r="F271" s="26">
        <v>16410.599999999999</v>
      </c>
      <c r="G271" s="47">
        <v>5166.3999999999996</v>
      </c>
      <c r="H271" s="60">
        <f t="shared" si="63"/>
        <v>31.482090843722961</v>
      </c>
    </row>
    <row r="272" spans="1:8" ht="18.75">
      <c r="A272" s="17" t="s">
        <v>43</v>
      </c>
      <c r="B272" s="8" t="s">
        <v>34</v>
      </c>
      <c r="C272" s="8" t="s">
        <v>202</v>
      </c>
      <c r="D272" s="6" t="s">
        <v>210</v>
      </c>
      <c r="E272" s="6" t="s">
        <v>44</v>
      </c>
      <c r="F272" s="26">
        <f>F273</f>
        <v>572.29999999999995</v>
      </c>
      <c r="G272" s="47">
        <f t="shared" ref="G272" si="86">G273</f>
        <v>190.8</v>
      </c>
      <c r="H272" s="60">
        <f t="shared" si="63"/>
        <v>33.339157784378827</v>
      </c>
    </row>
    <row r="273" spans="1:8" ht="18.75">
      <c r="A273" s="17" t="s">
        <v>113</v>
      </c>
      <c r="B273" s="8" t="s">
        <v>34</v>
      </c>
      <c r="C273" s="8" t="s">
        <v>202</v>
      </c>
      <c r="D273" s="6" t="s">
        <v>210</v>
      </c>
      <c r="E273" s="6" t="s">
        <v>114</v>
      </c>
      <c r="F273" s="26">
        <v>572.29999999999995</v>
      </c>
      <c r="G273" s="47">
        <v>190.8</v>
      </c>
      <c r="H273" s="60">
        <f t="shared" si="63"/>
        <v>33.339157784378827</v>
      </c>
    </row>
    <row r="274" spans="1:8" ht="75">
      <c r="A274" s="17" t="s">
        <v>211</v>
      </c>
      <c r="B274" s="8" t="s">
        <v>34</v>
      </c>
      <c r="C274" s="8" t="s">
        <v>202</v>
      </c>
      <c r="D274" s="6" t="s">
        <v>212</v>
      </c>
      <c r="E274" s="7"/>
      <c r="F274" s="26">
        <f t="shared" ref="F274:G275" si="87">F275</f>
        <v>78686</v>
      </c>
      <c r="G274" s="48">
        <f t="shared" si="87"/>
        <v>23251.3</v>
      </c>
      <c r="H274" s="60">
        <f t="shared" si="63"/>
        <v>29.54947512899372</v>
      </c>
    </row>
    <row r="275" spans="1:8" ht="56.25">
      <c r="A275" s="17" t="s">
        <v>29</v>
      </c>
      <c r="B275" s="8" t="s">
        <v>34</v>
      </c>
      <c r="C275" s="8" t="s">
        <v>202</v>
      </c>
      <c r="D275" s="6" t="s">
        <v>212</v>
      </c>
      <c r="E275" s="6" t="s">
        <v>30</v>
      </c>
      <c r="F275" s="26">
        <f t="shared" si="87"/>
        <v>78686</v>
      </c>
      <c r="G275" s="48">
        <f t="shared" si="87"/>
        <v>23251.3</v>
      </c>
      <c r="H275" s="60">
        <f t="shared" si="63"/>
        <v>29.54947512899372</v>
      </c>
    </row>
    <row r="276" spans="1:8" ht="56.25">
      <c r="A276" s="17" t="s">
        <v>31</v>
      </c>
      <c r="B276" s="8" t="s">
        <v>34</v>
      </c>
      <c r="C276" s="8" t="s">
        <v>202</v>
      </c>
      <c r="D276" s="6" t="s">
        <v>212</v>
      </c>
      <c r="E276" s="6" t="s">
        <v>32</v>
      </c>
      <c r="F276" s="26">
        <v>78686</v>
      </c>
      <c r="G276" s="48">
        <v>23251.3</v>
      </c>
      <c r="H276" s="60">
        <f t="shared" si="63"/>
        <v>29.54947512899372</v>
      </c>
    </row>
    <row r="277" spans="1:8" ht="18.75">
      <c r="A277" s="17" t="s">
        <v>213</v>
      </c>
      <c r="B277" s="8" t="s">
        <v>34</v>
      </c>
      <c r="C277" s="8" t="s">
        <v>153</v>
      </c>
      <c r="D277" s="9"/>
      <c r="E277" s="9"/>
      <c r="F277" s="26">
        <f>F278+F306</f>
        <v>648565.9</v>
      </c>
      <c r="G277" s="26">
        <f>G278+G306</f>
        <v>78260</v>
      </c>
      <c r="H277" s="60">
        <f t="shared" si="63"/>
        <v>12.066622682444452</v>
      </c>
    </row>
    <row r="278" spans="1:8" ht="56.25">
      <c r="A278" s="17" t="s">
        <v>203</v>
      </c>
      <c r="B278" s="8" t="s">
        <v>34</v>
      </c>
      <c r="C278" s="8" t="s">
        <v>153</v>
      </c>
      <c r="D278" s="8" t="s">
        <v>204</v>
      </c>
      <c r="E278" s="8"/>
      <c r="F278" s="26">
        <f>F279+F301</f>
        <v>553765.4</v>
      </c>
      <c r="G278" s="26">
        <f>G279+G301</f>
        <v>78260</v>
      </c>
      <c r="H278" s="60">
        <f t="shared" si="63"/>
        <v>14.132338351222376</v>
      </c>
    </row>
    <row r="279" spans="1:8" ht="18.75">
      <c r="A279" s="17" t="s">
        <v>214</v>
      </c>
      <c r="B279" s="8" t="s">
        <v>34</v>
      </c>
      <c r="C279" s="8" t="s">
        <v>153</v>
      </c>
      <c r="D279" s="6" t="s">
        <v>215</v>
      </c>
      <c r="E279" s="6"/>
      <c r="F279" s="26">
        <f>F280+F284</f>
        <v>553465.4</v>
      </c>
      <c r="G279" s="26">
        <f>G280+G284</f>
        <v>78260</v>
      </c>
      <c r="H279" s="60">
        <f t="shared" si="63"/>
        <v>14.139998634060955</v>
      </c>
    </row>
    <row r="280" spans="1:8" ht="56.25">
      <c r="A280" s="17" t="s">
        <v>216</v>
      </c>
      <c r="B280" s="8" t="s">
        <v>34</v>
      </c>
      <c r="C280" s="8" t="s">
        <v>153</v>
      </c>
      <c r="D280" s="6" t="s">
        <v>217</v>
      </c>
      <c r="E280" s="7"/>
      <c r="F280" s="26">
        <f>F281</f>
        <v>81231</v>
      </c>
      <c r="G280" s="26">
        <f>G281</f>
        <v>0</v>
      </c>
      <c r="H280" s="60">
        <f t="shared" si="63"/>
        <v>0</v>
      </c>
    </row>
    <row r="281" spans="1:8" ht="56.25">
      <c r="A281" s="17" t="s">
        <v>218</v>
      </c>
      <c r="B281" s="8" t="s">
        <v>34</v>
      </c>
      <c r="C281" s="8" t="s">
        <v>153</v>
      </c>
      <c r="D281" s="6" t="s">
        <v>219</v>
      </c>
      <c r="E281" s="7"/>
      <c r="F281" s="26">
        <f>F282</f>
        <v>81231</v>
      </c>
      <c r="G281" s="48">
        <v>0</v>
      </c>
      <c r="H281" s="60">
        <f t="shared" ref="H281:H350" si="88">G281/F281*100</f>
        <v>0</v>
      </c>
    </row>
    <row r="282" spans="1:8" ht="56.25">
      <c r="A282" s="17" t="s">
        <v>137</v>
      </c>
      <c r="B282" s="8" t="s">
        <v>34</v>
      </c>
      <c r="C282" s="8" t="s">
        <v>153</v>
      </c>
      <c r="D282" s="6" t="s">
        <v>219</v>
      </c>
      <c r="E282" s="6" t="s">
        <v>138</v>
      </c>
      <c r="F282" s="26">
        <f>F283</f>
        <v>81231</v>
      </c>
      <c r="G282" s="48">
        <v>0</v>
      </c>
      <c r="H282" s="60">
        <f t="shared" si="88"/>
        <v>0</v>
      </c>
    </row>
    <row r="283" spans="1:8" ht="18.75">
      <c r="A283" s="17" t="s">
        <v>139</v>
      </c>
      <c r="B283" s="8" t="s">
        <v>34</v>
      </c>
      <c r="C283" s="8" t="s">
        <v>153</v>
      </c>
      <c r="D283" s="6" t="s">
        <v>219</v>
      </c>
      <c r="E283" s="6" t="s">
        <v>140</v>
      </c>
      <c r="F283" s="26">
        <v>81231</v>
      </c>
      <c r="G283" s="48">
        <v>0</v>
      </c>
      <c r="H283" s="60">
        <f t="shared" si="88"/>
        <v>0</v>
      </c>
    </row>
    <row r="284" spans="1:8" ht="65.25" customHeight="1">
      <c r="A284" s="17" t="s">
        <v>220</v>
      </c>
      <c r="B284" s="8" t="s">
        <v>34</v>
      </c>
      <c r="C284" s="8" t="s">
        <v>153</v>
      </c>
      <c r="D284" s="6" t="s">
        <v>221</v>
      </c>
      <c r="E284" s="7"/>
      <c r="F284" s="26">
        <f>F285+F292+F298+F295</f>
        <v>472234.4</v>
      </c>
      <c r="G284" s="26">
        <f>G285+G292+G298+G295</f>
        <v>78260</v>
      </c>
      <c r="H284" s="60">
        <f t="shared" si="88"/>
        <v>16.572278512535298</v>
      </c>
    </row>
    <row r="285" spans="1:8" ht="56.25">
      <c r="A285" s="17" t="s">
        <v>222</v>
      </c>
      <c r="B285" s="8" t="s">
        <v>34</v>
      </c>
      <c r="C285" s="8" t="s">
        <v>153</v>
      </c>
      <c r="D285" s="6" t="s">
        <v>223</v>
      </c>
      <c r="E285" s="7"/>
      <c r="F285" s="26">
        <f>F288+F286+F290</f>
        <v>261725.4</v>
      </c>
      <c r="G285" s="26">
        <f>G288+G286+G290</f>
        <v>78260</v>
      </c>
      <c r="H285" s="60">
        <f t="shared" si="88"/>
        <v>29.901568590591516</v>
      </c>
    </row>
    <row r="286" spans="1:8" ht="56.25">
      <c r="A286" s="17" t="s">
        <v>29</v>
      </c>
      <c r="B286" s="8" t="s">
        <v>34</v>
      </c>
      <c r="C286" s="8" t="s">
        <v>153</v>
      </c>
      <c r="D286" s="6" t="s">
        <v>223</v>
      </c>
      <c r="E286" s="6">
        <v>200</v>
      </c>
      <c r="F286" s="26">
        <f>F287</f>
        <v>10257.6</v>
      </c>
      <c r="G286" s="26">
        <f>G287</f>
        <v>0</v>
      </c>
      <c r="H286" s="60">
        <f t="shared" si="88"/>
        <v>0</v>
      </c>
    </row>
    <row r="287" spans="1:8" ht="56.25">
      <c r="A287" s="17" t="s">
        <v>31</v>
      </c>
      <c r="B287" s="8" t="s">
        <v>34</v>
      </c>
      <c r="C287" s="8" t="s">
        <v>153</v>
      </c>
      <c r="D287" s="6" t="s">
        <v>223</v>
      </c>
      <c r="E287" s="6">
        <v>240</v>
      </c>
      <c r="F287" s="26">
        <v>10257.6</v>
      </c>
      <c r="G287" s="26">
        <v>0</v>
      </c>
      <c r="H287" s="60">
        <f t="shared" si="88"/>
        <v>0</v>
      </c>
    </row>
    <row r="288" spans="1:8" ht="56.25">
      <c r="A288" s="17" t="s">
        <v>137</v>
      </c>
      <c r="B288" s="8" t="s">
        <v>34</v>
      </c>
      <c r="C288" s="8" t="s">
        <v>153</v>
      </c>
      <c r="D288" s="6" t="s">
        <v>223</v>
      </c>
      <c r="E288" s="6" t="s">
        <v>138</v>
      </c>
      <c r="F288" s="26">
        <f>F289</f>
        <v>250404</v>
      </c>
      <c r="G288" s="47">
        <f t="shared" ref="G288" si="89">G289</f>
        <v>77253.600000000006</v>
      </c>
      <c r="H288" s="60">
        <f t="shared" si="88"/>
        <v>30.851583840513729</v>
      </c>
    </row>
    <row r="289" spans="1:8" ht="18.75">
      <c r="A289" s="17" t="s">
        <v>139</v>
      </c>
      <c r="B289" s="8" t="s">
        <v>34</v>
      </c>
      <c r="C289" s="8" t="s">
        <v>153</v>
      </c>
      <c r="D289" s="6" t="s">
        <v>223</v>
      </c>
      <c r="E289" s="6" t="s">
        <v>140</v>
      </c>
      <c r="F289" s="26">
        <v>250404</v>
      </c>
      <c r="G289" s="48">
        <v>77253.600000000006</v>
      </c>
      <c r="H289" s="60">
        <f t="shared" si="88"/>
        <v>30.851583840513729</v>
      </c>
    </row>
    <row r="290" spans="1:8" ht="22.5" customHeight="1">
      <c r="A290" s="17" t="s">
        <v>43</v>
      </c>
      <c r="B290" s="8" t="s">
        <v>34</v>
      </c>
      <c r="C290" s="8" t="s">
        <v>153</v>
      </c>
      <c r="D290" s="6" t="s">
        <v>223</v>
      </c>
      <c r="E290" s="6">
        <v>800</v>
      </c>
      <c r="F290" s="26">
        <f>F291</f>
        <v>1063.8</v>
      </c>
      <c r="G290" s="48">
        <f>G291</f>
        <v>1006.4</v>
      </c>
      <c r="H290" s="60">
        <f t="shared" si="88"/>
        <v>94.604248918969731</v>
      </c>
    </row>
    <row r="291" spans="1:8" ht="20.25" customHeight="1">
      <c r="A291" s="17" t="s">
        <v>113</v>
      </c>
      <c r="B291" s="8" t="s">
        <v>34</v>
      </c>
      <c r="C291" s="8" t="s">
        <v>153</v>
      </c>
      <c r="D291" s="6" t="s">
        <v>223</v>
      </c>
      <c r="E291" s="6">
        <v>830</v>
      </c>
      <c r="F291" s="26">
        <f>1063.8</f>
        <v>1063.8</v>
      </c>
      <c r="G291" s="48">
        <f>1006.4</f>
        <v>1006.4</v>
      </c>
      <c r="H291" s="60">
        <f t="shared" si="88"/>
        <v>94.604248918969731</v>
      </c>
    </row>
    <row r="292" spans="1:8" ht="56.25">
      <c r="A292" s="17" t="s">
        <v>224</v>
      </c>
      <c r="B292" s="8" t="s">
        <v>34</v>
      </c>
      <c r="C292" s="8" t="s">
        <v>153</v>
      </c>
      <c r="D292" s="6" t="s">
        <v>225</v>
      </c>
      <c r="E292" s="7"/>
      <c r="F292" s="26">
        <f>F293</f>
        <v>138215.1</v>
      </c>
      <c r="G292" s="47">
        <f t="shared" ref="G292:G293" si="90">G293</f>
        <v>0</v>
      </c>
      <c r="H292" s="60">
        <f t="shared" si="88"/>
        <v>0</v>
      </c>
    </row>
    <row r="293" spans="1:8" ht="56.25">
      <c r="A293" s="17" t="s">
        <v>137</v>
      </c>
      <c r="B293" s="8" t="s">
        <v>34</v>
      </c>
      <c r="C293" s="8" t="s">
        <v>153</v>
      </c>
      <c r="D293" s="6" t="s">
        <v>225</v>
      </c>
      <c r="E293" s="6" t="s">
        <v>138</v>
      </c>
      <c r="F293" s="26">
        <f>F294</f>
        <v>138215.1</v>
      </c>
      <c r="G293" s="47">
        <f t="shared" si="90"/>
        <v>0</v>
      </c>
      <c r="H293" s="60">
        <f t="shared" si="88"/>
        <v>0</v>
      </c>
    </row>
    <row r="294" spans="1:8" ht="18.75">
      <c r="A294" s="17" t="s">
        <v>139</v>
      </c>
      <c r="B294" s="8" t="s">
        <v>34</v>
      </c>
      <c r="C294" s="8" t="s">
        <v>153</v>
      </c>
      <c r="D294" s="6" t="s">
        <v>225</v>
      </c>
      <c r="E294" s="6" t="s">
        <v>140</v>
      </c>
      <c r="F294" s="26">
        <v>138215.1</v>
      </c>
      <c r="G294" s="48">
        <v>0</v>
      </c>
      <c r="H294" s="60">
        <f t="shared" si="88"/>
        <v>0</v>
      </c>
    </row>
    <row r="295" spans="1:8" ht="75">
      <c r="A295" s="17" t="s">
        <v>785</v>
      </c>
      <c r="B295" s="8" t="s">
        <v>34</v>
      </c>
      <c r="C295" s="8" t="s">
        <v>153</v>
      </c>
      <c r="D295" s="6">
        <v>1420570240</v>
      </c>
      <c r="E295" s="6"/>
      <c r="F295" s="26">
        <f>F296</f>
        <v>26781.9</v>
      </c>
      <c r="G295" s="26">
        <f>G296</f>
        <v>0</v>
      </c>
      <c r="H295" s="60">
        <f t="shared" si="88"/>
        <v>0</v>
      </c>
    </row>
    <row r="296" spans="1:8" ht="56.25">
      <c r="A296" s="17" t="s">
        <v>137</v>
      </c>
      <c r="B296" s="8" t="s">
        <v>34</v>
      </c>
      <c r="C296" s="8" t="s">
        <v>153</v>
      </c>
      <c r="D296" s="6">
        <v>1420570240</v>
      </c>
      <c r="E296" s="6">
        <v>600</v>
      </c>
      <c r="F296" s="26">
        <f>F297</f>
        <v>26781.9</v>
      </c>
      <c r="G296" s="26">
        <f>G297</f>
        <v>0</v>
      </c>
      <c r="H296" s="60">
        <f t="shared" si="88"/>
        <v>0</v>
      </c>
    </row>
    <row r="297" spans="1:8" ht="18.75">
      <c r="A297" s="17" t="s">
        <v>139</v>
      </c>
      <c r="B297" s="8" t="s">
        <v>34</v>
      </c>
      <c r="C297" s="8" t="s">
        <v>153</v>
      </c>
      <c r="D297" s="6">
        <v>1420570240</v>
      </c>
      <c r="E297" s="6">
        <v>610</v>
      </c>
      <c r="F297" s="26">
        <v>26781.9</v>
      </c>
      <c r="G297" s="47">
        <v>0</v>
      </c>
      <c r="H297" s="60">
        <f t="shared" si="88"/>
        <v>0</v>
      </c>
    </row>
    <row r="298" spans="1:8" ht="112.5">
      <c r="A298" s="17" t="s">
        <v>226</v>
      </c>
      <c r="B298" s="8" t="s">
        <v>34</v>
      </c>
      <c r="C298" s="8" t="s">
        <v>153</v>
      </c>
      <c r="D298" s="6" t="s">
        <v>227</v>
      </c>
      <c r="E298" s="7"/>
      <c r="F298" s="26">
        <f>F299</f>
        <v>45512</v>
      </c>
      <c r="G298" s="47">
        <f t="shared" ref="G298:G299" si="91">G299</f>
        <v>0</v>
      </c>
      <c r="H298" s="60">
        <f t="shared" si="88"/>
        <v>0</v>
      </c>
    </row>
    <row r="299" spans="1:8" ht="56.25">
      <c r="A299" s="17" t="s">
        <v>137</v>
      </c>
      <c r="B299" s="8" t="s">
        <v>34</v>
      </c>
      <c r="C299" s="8" t="s">
        <v>153</v>
      </c>
      <c r="D299" s="6" t="s">
        <v>227</v>
      </c>
      <c r="E299" s="6" t="s">
        <v>138</v>
      </c>
      <c r="F299" s="26">
        <f>F300</f>
        <v>45512</v>
      </c>
      <c r="G299" s="47">
        <f t="shared" si="91"/>
        <v>0</v>
      </c>
      <c r="H299" s="60">
        <f t="shared" si="88"/>
        <v>0</v>
      </c>
    </row>
    <row r="300" spans="1:8" ht="18.75">
      <c r="A300" s="17" t="s">
        <v>139</v>
      </c>
      <c r="B300" s="8" t="s">
        <v>34</v>
      </c>
      <c r="C300" s="8" t="s">
        <v>153</v>
      </c>
      <c r="D300" s="6" t="s">
        <v>227</v>
      </c>
      <c r="E300" s="6" t="s">
        <v>140</v>
      </c>
      <c r="F300" s="26">
        <v>45512</v>
      </c>
      <c r="G300" s="48">
        <v>0</v>
      </c>
      <c r="H300" s="60">
        <f t="shared" si="88"/>
        <v>0</v>
      </c>
    </row>
    <row r="301" spans="1:8" ht="18.75">
      <c r="A301" s="17" t="s">
        <v>11</v>
      </c>
      <c r="B301" s="8" t="s">
        <v>34</v>
      </c>
      <c r="C301" s="8" t="s">
        <v>153</v>
      </c>
      <c r="D301" s="6" t="s">
        <v>228</v>
      </c>
      <c r="E301" s="6"/>
      <c r="F301" s="26">
        <f>F302</f>
        <v>300</v>
      </c>
      <c r="G301" s="47">
        <f t="shared" ref="G301:G304" si="92">G302</f>
        <v>0</v>
      </c>
      <c r="H301" s="60">
        <f t="shared" si="88"/>
        <v>0</v>
      </c>
    </row>
    <row r="302" spans="1:8" ht="56.25">
      <c r="A302" s="17" t="s">
        <v>13</v>
      </c>
      <c r="B302" s="8" t="s">
        <v>34</v>
      </c>
      <c r="C302" s="8" t="s">
        <v>153</v>
      </c>
      <c r="D302" s="6" t="s">
        <v>229</v>
      </c>
      <c r="E302" s="7"/>
      <c r="F302" s="26">
        <f>F303</f>
        <v>300</v>
      </c>
      <c r="G302" s="47">
        <f t="shared" si="92"/>
        <v>0</v>
      </c>
      <c r="H302" s="60">
        <f t="shared" si="88"/>
        <v>0</v>
      </c>
    </row>
    <row r="303" spans="1:8" ht="131.25">
      <c r="A303" s="17" t="s">
        <v>230</v>
      </c>
      <c r="B303" s="8" t="s">
        <v>34</v>
      </c>
      <c r="C303" s="8" t="s">
        <v>153</v>
      </c>
      <c r="D303" s="6" t="s">
        <v>231</v>
      </c>
      <c r="E303" s="7"/>
      <c r="F303" s="26">
        <f>F304</f>
        <v>300</v>
      </c>
      <c r="G303" s="47">
        <f t="shared" si="92"/>
        <v>0</v>
      </c>
      <c r="H303" s="60">
        <f t="shared" si="88"/>
        <v>0</v>
      </c>
    </row>
    <row r="304" spans="1:8" ht="56.25">
      <c r="A304" s="17" t="s">
        <v>137</v>
      </c>
      <c r="B304" s="8" t="s">
        <v>34</v>
      </c>
      <c r="C304" s="8" t="s">
        <v>153</v>
      </c>
      <c r="D304" s="6" t="s">
        <v>231</v>
      </c>
      <c r="E304" s="6" t="s">
        <v>138</v>
      </c>
      <c r="F304" s="26">
        <f>F305</f>
        <v>300</v>
      </c>
      <c r="G304" s="47">
        <f t="shared" si="92"/>
        <v>0</v>
      </c>
      <c r="H304" s="60">
        <f t="shared" si="88"/>
        <v>0</v>
      </c>
    </row>
    <row r="305" spans="1:8" ht="18.75">
      <c r="A305" s="17" t="s">
        <v>139</v>
      </c>
      <c r="B305" s="8" t="s">
        <v>34</v>
      </c>
      <c r="C305" s="8" t="s">
        <v>153</v>
      </c>
      <c r="D305" s="6" t="s">
        <v>231</v>
      </c>
      <c r="E305" s="6" t="s">
        <v>140</v>
      </c>
      <c r="F305" s="26">
        <v>300</v>
      </c>
      <c r="G305" s="48">
        <v>0</v>
      </c>
      <c r="H305" s="60">
        <f t="shared" si="88"/>
        <v>0</v>
      </c>
    </row>
    <row r="306" spans="1:8" ht="37.5">
      <c r="A306" s="17" t="s">
        <v>232</v>
      </c>
      <c r="B306" s="8" t="s">
        <v>34</v>
      </c>
      <c r="C306" s="8" t="s">
        <v>153</v>
      </c>
      <c r="D306" s="8" t="s">
        <v>233</v>
      </c>
      <c r="E306" s="8"/>
      <c r="F306" s="26">
        <f>F312+F307</f>
        <v>94800.5</v>
      </c>
      <c r="G306" s="26">
        <f>G312+G307</f>
        <v>0</v>
      </c>
      <c r="H306" s="60">
        <f t="shared" si="88"/>
        <v>0</v>
      </c>
    </row>
    <row r="307" spans="1:8" ht="37.5">
      <c r="A307" s="17" t="s">
        <v>409</v>
      </c>
      <c r="B307" s="8" t="s">
        <v>34</v>
      </c>
      <c r="C307" s="8" t="s">
        <v>153</v>
      </c>
      <c r="D307" s="8">
        <v>1710000000</v>
      </c>
      <c r="E307" s="8"/>
      <c r="F307" s="26">
        <f t="shared" ref="F307:G310" si="93">F308</f>
        <v>59800.5</v>
      </c>
      <c r="G307" s="26">
        <f t="shared" si="93"/>
        <v>0</v>
      </c>
      <c r="H307" s="60">
        <f t="shared" si="88"/>
        <v>0</v>
      </c>
    </row>
    <row r="308" spans="1:8" ht="37.5">
      <c r="A308" s="17" t="s">
        <v>417</v>
      </c>
      <c r="B308" s="8" t="s">
        <v>34</v>
      </c>
      <c r="C308" s="8" t="s">
        <v>153</v>
      </c>
      <c r="D308" s="6" t="s">
        <v>418</v>
      </c>
      <c r="E308" s="7"/>
      <c r="F308" s="26">
        <f t="shared" si="93"/>
        <v>59800.5</v>
      </c>
      <c r="G308" s="26">
        <f t="shared" si="93"/>
        <v>0</v>
      </c>
      <c r="H308" s="60">
        <f t="shared" si="88"/>
        <v>0</v>
      </c>
    </row>
    <row r="309" spans="1:8" ht="18.75">
      <c r="A309" s="17" t="s">
        <v>814</v>
      </c>
      <c r="B309" s="8" t="s">
        <v>34</v>
      </c>
      <c r="C309" s="8" t="s">
        <v>153</v>
      </c>
      <c r="D309" s="6" t="s">
        <v>813</v>
      </c>
      <c r="E309" s="8"/>
      <c r="F309" s="26">
        <f t="shared" si="93"/>
        <v>59800.5</v>
      </c>
      <c r="G309" s="26">
        <f t="shared" si="93"/>
        <v>0</v>
      </c>
      <c r="H309" s="60">
        <f t="shared" si="88"/>
        <v>0</v>
      </c>
    </row>
    <row r="310" spans="1:8" ht="56.25">
      <c r="A310" s="17" t="s">
        <v>137</v>
      </c>
      <c r="B310" s="8" t="s">
        <v>34</v>
      </c>
      <c r="C310" s="8" t="s">
        <v>153</v>
      </c>
      <c r="D310" s="6" t="s">
        <v>813</v>
      </c>
      <c r="E310" s="8">
        <v>600</v>
      </c>
      <c r="F310" s="26">
        <f t="shared" si="93"/>
        <v>59800.5</v>
      </c>
      <c r="G310" s="26">
        <f t="shared" si="93"/>
        <v>0</v>
      </c>
      <c r="H310" s="60">
        <f t="shared" si="88"/>
        <v>0</v>
      </c>
    </row>
    <row r="311" spans="1:8" ht="18.75">
      <c r="A311" s="17" t="s">
        <v>139</v>
      </c>
      <c r="B311" s="8" t="s">
        <v>34</v>
      </c>
      <c r="C311" s="8" t="s">
        <v>153</v>
      </c>
      <c r="D311" s="6" t="s">
        <v>813</v>
      </c>
      <c r="E311" s="8">
        <v>610</v>
      </c>
      <c r="F311" s="26">
        <f>59800.5</f>
        <v>59800.5</v>
      </c>
      <c r="G311" s="47">
        <v>0</v>
      </c>
      <c r="H311" s="60">
        <f t="shared" si="88"/>
        <v>0</v>
      </c>
    </row>
    <row r="312" spans="1:8" ht="37.5">
      <c r="A312" s="17" t="s">
        <v>234</v>
      </c>
      <c r="B312" s="8" t="s">
        <v>34</v>
      </c>
      <c r="C312" s="8" t="s">
        <v>153</v>
      </c>
      <c r="D312" s="6" t="s">
        <v>235</v>
      </c>
      <c r="E312" s="6"/>
      <c r="F312" s="26">
        <f t="shared" ref="F312:G315" si="94">F313</f>
        <v>35000</v>
      </c>
      <c r="G312" s="47">
        <f t="shared" si="94"/>
        <v>0</v>
      </c>
      <c r="H312" s="60">
        <f t="shared" si="88"/>
        <v>0</v>
      </c>
    </row>
    <row r="313" spans="1:8" ht="56.25">
      <c r="A313" s="17" t="s">
        <v>236</v>
      </c>
      <c r="B313" s="8" t="s">
        <v>34</v>
      </c>
      <c r="C313" s="8" t="s">
        <v>153</v>
      </c>
      <c r="D313" s="6" t="s">
        <v>237</v>
      </c>
      <c r="E313" s="7"/>
      <c r="F313" s="26">
        <f t="shared" si="94"/>
        <v>35000</v>
      </c>
      <c r="G313" s="47">
        <f t="shared" si="94"/>
        <v>0</v>
      </c>
      <c r="H313" s="60">
        <f t="shared" si="88"/>
        <v>0</v>
      </c>
    </row>
    <row r="314" spans="1:8" ht="75">
      <c r="A314" s="17" t="s">
        <v>238</v>
      </c>
      <c r="B314" s="8" t="s">
        <v>34</v>
      </c>
      <c r="C314" s="8" t="s">
        <v>153</v>
      </c>
      <c r="D314" s="6" t="s">
        <v>239</v>
      </c>
      <c r="E314" s="7"/>
      <c r="F314" s="26">
        <f t="shared" si="94"/>
        <v>35000</v>
      </c>
      <c r="G314" s="47">
        <f t="shared" si="94"/>
        <v>0</v>
      </c>
      <c r="H314" s="60">
        <f t="shared" si="88"/>
        <v>0</v>
      </c>
    </row>
    <row r="315" spans="1:8" ht="56.25">
      <c r="A315" s="17" t="s">
        <v>137</v>
      </c>
      <c r="B315" s="8" t="s">
        <v>34</v>
      </c>
      <c r="C315" s="8" t="s">
        <v>153</v>
      </c>
      <c r="D315" s="6" t="s">
        <v>239</v>
      </c>
      <c r="E315" s="6" t="s">
        <v>138</v>
      </c>
      <c r="F315" s="26">
        <f t="shared" si="94"/>
        <v>35000</v>
      </c>
      <c r="G315" s="47">
        <f t="shared" si="94"/>
        <v>0</v>
      </c>
      <c r="H315" s="60">
        <f t="shared" si="88"/>
        <v>0</v>
      </c>
    </row>
    <row r="316" spans="1:8" ht="18.75">
      <c r="A316" s="17" t="s">
        <v>139</v>
      </c>
      <c r="B316" s="8" t="s">
        <v>34</v>
      </c>
      <c r="C316" s="8" t="s">
        <v>153</v>
      </c>
      <c r="D316" s="6" t="s">
        <v>239</v>
      </c>
      <c r="E316" s="6" t="s">
        <v>140</v>
      </c>
      <c r="F316" s="26">
        <v>35000</v>
      </c>
      <c r="G316" s="47">
        <v>0</v>
      </c>
      <c r="H316" s="60">
        <f t="shared" si="88"/>
        <v>0</v>
      </c>
    </row>
    <row r="317" spans="1:8" ht="18.75">
      <c r="A317" s="17" t="s">
        <v>240</v>
      </c>
      <c r="B317" s="8" t="s">
        <v>34</v>
      </c>
      <c r="C317" s="8" t="s">
        <v>241</v>
      </c>
      <c r="D317" s="9"/>
      <c r="E317" s="9"/>
      <c r="F317" s="26">
        <f>F318</f>
        <v>48161.9</v>
      </c>
      <c r="G317" s="26">
        <f>G318</f>
        <v>7879.3</v>
      </c>
      <c r="H317" s="60">
        <f t="shared" si="88"/>
        <v>16.360027324503392</v>
      </c>
    </row>
    <row r="318" spans="1:8" ht="37.5">
      <c r="A318" s="17" t="s">
        <v>49</v>
      </c>
      <c r="B318" s="8" t="s">
        <v>34</v>
      </c>
      <c r="C318" s="8" t="s">
        <v>241</v>
      </c>
      <c r="D318" s="8" t="s">
        <v>50</v>
      </c>
      <c r="E318" s="8"/>
      <c r="F318" s="26">
        <f>F324+F319</f>
        <v>48161.9</v>
      </c>
      <c r="G318" s="26">
        <f>G324+G319</f>
        <v>7879.3</v>
      </c>
      <c r="H318" s="60">
        <f t="shared" si="88"/>
        <v>16.360027324503392</v>
      </c>
    </row>
    <row r="319" spans="1:8" ht="131.25">
      <c r="A319" s="17" t="s">
        <v>131</v>
      </c>
      <c r="B319" s="8" t="s">
        <v>34</v>
      </c>
      <c r="C319" s="8">
        <v>10</v>
      </c>
      <c r="D319" s="6" t="s">
        <v>132</v>
      </c>
      <c r="E319" s="6"/>
      <c r="F319" s="26">
        <f>F320</f>
        <v>1926</v>
      </c>
      <c r="G319" s="26">
        <f>G320</f>
        <v>0</v>
      </c>
      <c r="H319" s="60">
        <f t="shared" si="88"/>
        <v>0</v>
      </c>
    </row>
    <row r="320" spans="1:8" ht="112.5">
      <c r="A320" s="61" t="s">
        <v>143</v>
      </c>
      <c r="B320" s="8" t="s">
        <v>34</v>
      </c>
      <c r="C320" s="8">
        <v>10</v>
      </c>
      <c r="D320" s="24" t="s">
        <v>144</v>
      </c>
      <c r="E320" s="33"/>
      <c r="F320" s="32">
        <f>F321</f>
        <v>1926</v>
      </c>
      <c r="G320" s="51">
        <f t="shared" ref="G320:G322" si="95">G321</f>
        <v>0</v>
      </c>
      <c r="H320" s="60">
        <f t="shared" si="88"/>
        <v>0</v>
      </c>
    </row>
    <row r="321" spans="1:8" ht="187.5">
      <c r="A321" s="61" t="s">
        <v>145</v>
      </c>
      <c r="B321" s="8" t="s">
        <v>34</v>
      </c>
      <c r="C321" s="8">
        <v>10</v>
      </c>
      <c r="D321" s="24" t="s">
        <v>146</v>
      </c>
      <c r="E321" s="33"/>
      <c r="F321" s="32">
        <f>F322</f>
        <v>1926</v>
      </c>
      <c r="G321" s="51">
        <f t="shared" si="95"/>
        <v>0</v>
      </c>
      <c r="H321" s="60">
        <f t="shared" si="88"/>
        <v>0</v>
      </c>
    </row>
    <row r="322" spans="1:8" ht="56.25">
      <c r="A322" s="61" t="s">
        <v>137</v>
      </c>
      <c r="B322" s="8" t="s">
        <v>34</v>
      </c>
      <c r="C322" s="8">
        <v>10</v>
      </c>
      <c r="D322" s="24" t="s">
        <v>146</v>
      </c>
      <c r="E322" s="24" t="s">
        <v>138</v>
      </c>
      <c r="F322" s="32">
        <f>F323</f>
        <v>1926</v>
      </c>
      <c r="G322" s="51">
        <f t="shared" si="95"/>
        <v>0</v>
      </c>
      <c r="H322" s="60">
        <f t="shared" si="88"/>
        <v>0</v>
      </c>
    </row>
    <row r="323" spans="1:8" ht="18.75">
      <c r="A323" s="63" t="s">
        <v>139</v>
      </c>
      <c r="B323" s="8" t="s">
        <v>34</v>
      </c>
      <c r="C323" s="8">
        <v>10</v>
      </c>
      <c r="D323" s="34" t="s">
        <v>146</v>
      </c>
      <c r="E323" s="34" t="s">
        <v>140</v>
      </c>
      <c r="F323" s="35">
        <v>1926</v>
      </c>
      <c r="G323" s="52">
        <v>0</v>
      </c>
      <c r="H323" s="60">
        <f t="shared" si="88"/>
        <v>0</v>
      </c>
    </row>
    <row r="324" spans="1:8" ht="93.75">
      <c r="A324" s="17" t="s">
        <v>51</v>
      </c>
      <c r="B324" s="8" t="s">
        <v>34</v>
      </c>
      <c r="C324" s="8" t="s">
        <v>241</v>
      </c>
      <c r="D324" s="6" t="s">
        <v>52</v>
      </c>
      <c r="E324" s="6"/>
      <c r="F324" s="26">
        <f>F332+F336+F325</f>
        <v>46235.9</v>
      </c>
      <c r="G324" s="47">
        <f t="shared" ref="G324" si="96">G332+G336+G325</f>
        <v>7879.3</v>
      </c>
      <c r="H324" s="60">
        <f t="shared" si="88"/>
        <v>17.041519684920161</v>
      </c>
    </row>
    <row r="325" spans="1:8" ht="37.5">
      <c r="A325" s="17" t="s">
        <v>242</v>
      </c>
      <c r="B325" s="8" t="s">
        <v>34</v>
      </c>
      <c r="C325" s="8" t="s">
        <v>241</v>
      </c>
      <c r="D325" s="6" t="s">
        <v>243</v>
      </c>
      <c r="E325" s="7"/>
      <c r="F325" s="26">
        <f>F326+F329</f>
        <v>19368.900000000001</v>
      </c>
      <c r="G325" s="47">
        <f t="shared" ref="G325" si="97">G326+G329</f>
        <v>7879.3</v>
      </c>
      <c r="H325" s="60">
        <f t="shared" si="88"/>
        <v>40.680162528589641</v>
      </c>
    </row>
    <row r="326" spans="1:8" ht="150">
      <c r="A326" s="17" t="s">
        <v>793</v>
      </c>
      <c r="B326" s="8" t="s">
        <v>34</v>
      </c>
      <c r="C326" s="8" t="s">
        <v>241</v>
      </c>
      <c r="D326" s="6" t="s">
        <v>244</v>
      </c>
      <c r="E326" s="7"/>
      <c r="F326" s="26">
        <f>F327</f>
        <v>4266.8999999999996</v>
      </c>
      <c r="G326" s="47">
        <f t="shared" ref="G326:G327" si="98">G327</f>
        <v>867.7</v>
      </c>
      <c r="H326" s="60">
        <f t="shared" si="88"/>
        <v>20.335606646511522</v>
      </c>
    </row>
    <row r="327" spans="1:8" ht="56.25">
      <c r="A327" s="17" t="s">
        <v>137</v>
      </c>
      <c r="B327" s="8" t="s">
        <v>34</v>
      </c>
      <c r="C327" s="8" t="s">
        <v>241</v>
      </c>
      <c r="D327" s="6" t="s">
        <v>244</v>
      </c>
      <c r="E327" s="6" t="s">
        <v>138</v>
      </c>
      <c r="F327" s="26">
        <f>F328</f>
        <v>4266.8999999999996</v>
      </c>
      <c r="G327" s="47">
        <f t="shared" si="98"/>
        <v>867.7</v>
      </c>
      <c r="H327" s="60">
        <f t="shared" si="88"/>
        <v>20.335606646511522</v>
      </c>
    </row>
    <row r="328" spans="1:8" ht="18.75">
      <c r="A328" s="17" t="s">
        <v>139</v>
      </c>
      <c r="B328" s="8" t="s">
        <v>34</v>
      </c>
      <c r="C328" s="8" t="s">
        <v>241</v>
      </c>
      <c r="D328" s="6" t="s">
        <v>244</v>
      </c>
      <c r="E328" s="6" t="s">
        <v>140</v>
      </c>
      <c r="F328" s="26">
        <v>4266.8999999999996</v>
      </c>
      <c r="G328" s="48">
        <v>867.7</v>
      </c>
      <c r="H328" s="60">
        <f t="shared" si="88"/>
        <v>20.335606646511522</v>
      </c>
    </row>
    <row r="329" spans="1:8" ht="131.25">
      <c r="A329" s="17" t="s">
        <v>794</v>
      </c>
      <c r="B329" s="8" t="s">
        <v>34</v>
      </c>
      <c r="C329" s="8" t="s">
        <v>241</v>
      </c>
      <c r="D329" s="6" t="s">
        <v>245</v>
      </c>
      <c r="E329" s="7"/>
      <c r="F329" s="26">
        <f>F330</f>
        <v>15102</v>
      </c>
      <c r="G329" s="47">
        <f t="shared" ref="G329:G330" si="99">G330</f>
        <v>7011.6</v>
      </c>
      <c r="H329" s="60">
        <f t="shared" si="88"/>
        <v>46.428287644020664</v>
      </c>
    </row>
    <row r="330" spans="1:8" ht="56.25">
      <c r="A330" s="17" t="s">
        <v>137</v>
      </c>
      <c r="B330" s="8" t="s">
        <v>34</v>
      </c>
      <c r="C330" s="8" t="s">
        <v>241</v>
      </c>
      <c r="D330" s="6" t="s">
        <v>245</v>
      </c>
      <c r="E330" s="6" t="s">
        <v>138</v>
      </c>
      <c r="F330" s="26">
        <f>F331</f>
        <v>15102</v>
      </c>
      <c r="G330" s="47">
        <f t="shared" si="99"/>
        <v>7011.6</v>
      </c>
      <c r="H330" s="60">
        <f t="shared" si="88"/>
        <v>46.428287644020664</v>
      </c>
    </row>
    <row r="331" spans="1:8" ht="18.75">
      <c r="A331" s="17" t="s">
        <v>139</v>
      </c>
      <c r="B331" s="8" t="s">
        <v>34</v>
      </c>
      <c r="C331" s="8" t="s">
        <v>241</v>
      </c>
      <c r="D331" s="6" t="s">
        <v>245</v>
      </c>
      <c r="E331" s="6" t="s">
        <v>140</v>
      </c>
      <c r="F331" s="26">
        <v>15102</v>
      </c>
      <c r="G331" s="48">
        <v>7011.6</v>
      </c>
      <c r="H331" s="60">
        <f t="shared" si="88"/>
        <v>46.428287644020664</v>
      </c>
    </row>
    <row r="332" spans="1:8" ht="37.5">
      <c r="A332" s="17" t="s">
        <v>246</v>
      </c>
      <c r="B332" s="8" t="s">
        <v>34</v>
      </c>
      <c r="C332" s="8" t="s">
        <v>241</v>
      </c>
      <c r="D332" s="6" t="s">
        <v>247</v>
      </c>
      <c r="E332" s="7"/>
      <c r="F332" s="26">
        <f>F333</f>
        <v>3617</v>
      </c>
      <c r="G332" s="47">
        <f t="shared" ref="G332:G334" si="100">G333</f>
        <v>0</v>
      </c>
      <c r="H332" s="60">
        <f t="shared" si="88"/>
        <v>0</v>
      </c>
    </row>
    <row r="333" spans="1:8" ht="56.25">
      <c r="A333" s="17" t="s">
        <v>248</v>
      </c>
      <c r="B333" s="8" t="s">
        <v>34</v>
      </c>
      <c r="C333" s="8" t="s">
        <v>241</v>
      </c>
      <c r="D333" s="6" t="s">
        <v>249</v>
      </c>
      <c r="E333" s="7"/>
      <c r="F333" s="26">
        <f>F334</f>
        <v>3617</v>
      </c>
      <c r="G333" s="47">
        <f t="shared" si="100"/>
        <v>0</v>
      </c>
      <c r="H333" s="60">
        <f t="shared" si="88"/>
        <v>0</v>
      </c>
    </row>
    <row r="334" spans="1:8" ht="56.25">
      <c r="A334" s="17" t="s">
        <v>29</v>
      </c>
      <c r="B334" s="8" t="s">
        <v>34</v>
      </c>
      <c r="C334" s="8" t="s">
        <v>241</v>
      </c>
      <c r="D334" s="6" t="s">
        <v>249</v>
      </c>
      <c r="E334" s="6">
        <v>200</v>
      </c>
      <c r="F334" s="26">
        <f>F335</f>
        <v>3617</v>
      </c>
      <c r="G334" s="47">
        <f t="shared" si="100"/>
        <v>0</v>
      </c>
      <c r="H334" s="60">
        <f t="shared" si="88"/>
        <v>0</v>
      </c>
    </row>
    <row r="335" spans="1:8" ht="56.25">
      <c r="A335" s="17" t="s">
        <v>31</v>
      </c>
      <c r="B335" s="8" t="s">
        <v>34</v>
      </c>
      <c r="C335" s="8" t="s">
        <v>241</v>
      </c>
      <c r="D335" s="6" t="s">
        <v>249</v>
      </c>
      <c r="E335" s="6">
        <v>240</v>
      </c>
      <c r="F335" s="26">
        <v>3617</v>
      </c>
      <c r="G335" s="48">
        <v>0</v>
      </c>
      <c r="H335" s="60">
        <f t="shared" si="88"/>
        <v>0</v>
      </c>
    </row>
    <row r="336" spans="1:8" ht="37.5">
      <c r="A336" s="17" t="s">
        <v>250</v>
      </c>
      <c r="B336" s="8" t="s">
        <v>34</v>
      </c>
      <c r="C336" s="8" t="s">
        <v>241</v>
      </c>
      <c r="D336" s="6" t="s">
        <v>251</v>
      </c>
      <c r="E336" s="7"/>
      <c r="F336" s="26">
        <f>F337+F340+F343</f>
        <v>23250</v>
      </c>
      <c r="G336" s="26">
        <f>G337+G340+G343</f>
        <v>0</v>
      </c>
      <c r="H336" s="60">
        <f t="shared" si="88"/>
        <v>0</v>
      </c>
    </row>
    <row r="337" spans="1:8" ht="168.75">
      <c r="A337" s="17" t="s">
        <v>252</v>
      </c>
      <c r="B337" s="8" t="s">
        <v>34</v>
      </c>
      <c r="C337" s="8" t="s">
        <v>241</v>
      </c>
      <c r="D337" s="6" t="s">
        <v>253</v>
      </c>
      <c r="E337" s="7"/>
      <c r="F337" s="26">
        <f>F338</f>
        <v>1204</v>
      </c>
      <c r="G337" s="47">
        <f t="shared" ref="G337:G338" si="101">G338</f>
        <v>0</v>
      </c>
      <c r="H337" s="60">
        <f t="shared" si="88"/>
        <v>0</v>
      </c>
    </row>
    <row r="338" spans="1:8" ht="56.25">
      <c r="A338" s="17" t="s">
        <v>137</v>
      </c>
      <c r="B338" s="8" t="s">
        <v>34</v>
      </c>
      <c r="C338" s="8" t="s">
        <v>241</v>
      </c>
      <c r="D338" s="6" t="s">
        <v>253</v>
      </c>
      <c r="E338" s="6" t="s">
        <v>138</v>
      </c>
      <c r="F338" s="26">
        <f>F339</f>
        <v>1204</v>
      </c>
      <c r="G338" s="47">
        <f t="shared" si="101"/>
        <v>0</v>
      </c>
      <c r="H338" s="60">
        <f t="shared" si="88"/>
        <v>0</v>
      </c>
    </row>
    <row r="339" spans="1:8" ht="18.75">
      <c r="A339" s="17" t="s">
        <v>139</v>
      </c>
      <c r="B339" s="8" t="s">
        <v>34</v>
      </c>
      <c r="C339" s="8" t="s">
        <v>241</v>
      </c>
      <c r="D339" s="6" t="s">
        <v>253</v>
      </c>
      <c r="E339" s="6" t="s">
        <v>140</v>
      </c>
      <c r="F339" s="26">
        <v>1204</v>
      </c>
      <c r="G339" s="48">
        <v>0</v>
      </c>
      <c r="H339" s="60">
        <f t="shared" si="88"/>
        <v>0</v>
      </c>
    </row>
    <row r="340" spans="1:8" ht="56.25">
      <c r="A340" s="17" t="s">
        <v>254</v>
      </c>
      <c r="B340" s="8" t="s">
        <v>34</v>
      </c>
      <c r="C340" s="8" t="s">
        <v>241</v>
      </c>
      <c r="D340" s="6" t="s">
        <v>255</v>
      </c>
      <c r="E340" s="7"/>
      <c r="F340" s="26">
        <f>F341</f>
        <v>3222</v>
      </c>
      <c r="G340" s="47">
        <f t="shared" ref="G340:G341" si="102">G341</f>
        <v>0</v>
      </c>
      <c r="H340" s="60">
        <f t="shared" si="88"/>
        <v>0</v>
      </c>
    </row>
    <row r="341" spans="1:8" ht="56.25">
      <c r="A341" s="17" t="s">
        <v>137</v>
      </c>
      <c r="B341" s="8" t="s">
        <v>34</v>
      </c>
      <c r="C341" s="8" t="s">
        <v>241</v>
      </c>
      <c r="D341" s="6" t="s">
        <v>255</v>
      </c>
      <c r="E341" s="6" t="s">
        <v>138</v>
      </c>
      <c r="F341" s="26">
        <f>F342</f>
        <v>3222</v>
      </c>
      <c r="G341" s="47">
        <f t="shared" si="102"/>
        <v>0</v>
      </c>
      <c r="H341" s="60">
        <f t="shared" si="88"/>
        <v>0</v>
      </c>
    </row>
    <row r="342" spans="1:8" ht="18.75">
      <c r="A342" s="17" t="s">
        <v>139</v>
      </c>
      <c r="B342" s="8" t="s">
        <v>34</v>
      </c>
      <c r="C342" s="8" t="s">
        <v>241</v>
      </c>
      <c r="D342" s="6" t="s">
        <v>255</v>
      </c>
      <c r="E342" s="6" t="s">
        <v>140</v>
      </c>
      <c r="F342" s="26">
        <v>3222</v>
      </c>
      <c r="G342" s="48">
        <v>0</v>
      </c>
      <c r="H342" s="60">
        <f t="shared" si="88"/>
        <v>0</v>
      </c>
    </row>
    <row r="343" spans="1:8" ht="75">
      <c r="A343" s="17" t="s">
        <v>256</v>
      </c>
      <c r="B343" s="8" t="s">
        <v>34</v>
      </c>
      <c r="C343" s="8" t="s">
        <v>241</v>
      </c>
      <c r="D343" s="6" t="s">
        <v>257</v>
      </c>
      <c r="E343" s="7"/>
      <c r="F343" s="26">
        <f>F344</f>
        <v>18824</v>
      </c>
      <c r="G343" s="47">
        <f t="shared" ref="G343:G344" si="103">G344</f>
        <v>0</v>
      </c>
      <c r="H343" s="60">
        <f t="shared" si="88"/>
        <v>0</v>
      </c>
    </row>
    <row r="344" spans="1:8" ht="56.25">
      <c r="A344" s="17" t="s">
        <v>137</v>
      </c>
      <c r="B344" s="8" t="s">
        <v>34</v>
      </c>
      <c r="C344" s="8" t="s">
        <v>241</v>
      </c>
      <c r="D344" s="6" t="s">
        <v>257</v>
      </c>
      <c r="E344" s="6" t="s">
        <v>138</v>
      </c>
      <c r="F344" s="26">
        <f>F345</f>
        <v>18824</v>
      </c>
      <c r="G344" s="47">
        <f t="shared" si="103"/>
        <v>0</v>
      </c>
      <c r="H344" s="60">
        <f t="shared" si="88"/>
        <v>0</v>
      </c>
    </row>
    <row r="345" spans="1:8" ht="18.75">
      <c r="A345" s="17" t="s">
        <v>139</v>
      </c>
      <c r="B345" s="8" t="s">
        <v>34</v>
      </c>
      <c r="C345" s="8" t="s">
        <v>241</v>
      </c>
      <c r="D345" s="6" t="s">
        <v>257</v>
      </c>
      <c r="E345" s="6" t="s">
        <v>140</v>
      </c>
      <c r="F345" s="26">
        <v>18824</v>
      </c>
      <c r="G345" s="48">
        <v>0</v>
      </c>
      <c r="H345" s="60">
        <f t="shared" si="88"/>
        <v>0</v>
      </c>
    </row>
    <row r="346" spans="1:8" ht="37.5">
      <c r="A346" s="17" t="s">
        <v>258</v>
      </c>
      <c r="B346" s="8" t="s">
        <v>34</v>
      </c>
      <c r="C346" s="8" t="s">
        <v>259</v>
      </c>
      <c r="D346" s="9"/>
      <c r="E346" s="9"/>
      <c r="F346" s="26">
        <f>F347+F353+F361+F384+F418+F401</f>
        <v>101811.6</v>
      </c>
      <c r="G346" s="47">
        <f>G347+G353+G361+G384+G418+G401</f>
        <v>23121.200000000004</v>
      </c>
      <c r="H346" s="60">
        <f t="shared" si="88"/>
        <v>22.709789454246867</v>
      </c>
    </row>
    <row r="347" spans="1:8" ht="56.25">
      <c r="A347" s="17" t="s">
        <v>154</v>
      </c>
      <c r="B347" s="8" t="s">
        <v>34</v>
      </c>
      <c r="C347" s="8" t="s">
        <v>259</v>
      </c>
      <c r="D347" s="8" t="s">
        <v>155</v>
      </c>
      <c r="E347" s="8"/>
      <c r="F347" s="26">
        <f>F348</f>
        <v>2986</v>
      </c>
      <c r="G347" s="47">
        <f t="shared" ref="G347:G351" si="104">G348</f>
        <v>16.100000000000001</v>
      </c>
      <c r="H347" s="60">
        <f t="shared" si="88"/>
        <v>0.53918285331547222</v>
      </c>
    </row>
    <row r="348" spans="1:8" ht="37.5">
      <c r="A348" s="17" t="s">
        <v>178</v>
      </c>
      <c r="B348" s="8" t="s">
        <v>34</v>
      </c>
      <c r="C348" s="8" t="s">
        <v>259</v>
      </c>
      <c r="D348" s="6" t="s">
        <v>179</v>
      </c>
      <c r="E348" s="6"/>
      <c r="F348" s="26">
        <f>F349</f>
        <v>2986</v>
      </c>
      <c r="G348" s="47">
        <f t="shared" si="104"/>
        <v>16.100000000000001</v>
      </c>
      <c r="H348" s="60">
        <f t="shared" si="88"/>
        <v>0.53918285331547222</v>
      </c>
    </row>
    <row r="349" spans="1:8" ht="168.75">
      <c r="A349" s="17" t="s">
        <v>260</v>
      </c>
      <c r="B349" s="8" t="s">
        <v>34</v>
      </c>
      <c r="C349" s="8" t="s">
        <v>259</v>
      </c>
      <c r="D349" s="6" t="s">
        <v>261</v>
      </c>
      <c r="E349" s="7"/>
      <c r="F349" s="26">
        <f>F350</f>
        <v>2986</v>
      </c>
      <c r="G349" s="47">
        <f t="shared" si="104"/>
        <v>16.100000000000001</v>
      </c>
      <c r="H349" s="60">
        <f t="shared" si="88"/>
        <v>0.53918285331547222</v>
      </c>
    </row>
    <row r="350" spans="1:8" ht="112.5">
      <c r="A350" s="17" t="s">
        <v>262</v>
      </c>
      <c r="B350" s="8" t="s">
        <v>34</v>
      </c>
      <c r="C350" s="8" t="s">
        <v>259</v>
      </c>
      <c r="D350" s="6" t="s">
        <v>263</v>
      </c>
      <c r="E350" s="7"/>
      <c r="F350" s="26">
        <f>F351</f>
        <v>2986</v>
      </c>
      <c r="G350" s="47">
        <f t="shared" si="104"/>
        <v>16.100000000000001</v>
      </c>
      <c r="H350" s="60">
        <f t="shared" si="88"/>
        <v>0.53918285331547222</v>
      </c>
    </row>
    <row r="351" spans="1:8" ht="56.25">
      <c r="A351" s="17" t="s">
        <v>29</v>
      </c>
      <c r="B351" s="8" t="s">
        <v>34</v>
      </c>
      <c r="C351" s="8" t="s">
        <v>259</v>
      </c>
      <c r="D351" s="6" t="s">
        <v>263</v>
      </c>
      <c r="E351" s="6" t="s">
        <v>30</v>
      </c>
      <c r="F351" s="26">
        <f>F352</f>
        <v>2986</v>
      </c>
      <c r="G351" s="47">
        <f t="shared" si="104"/>
        <v>16.100000000000001</v>
      </c>
      <c r="H351" s="60">
        <f t="shared" ref="H351:H411" si="105">G351/F351*100</f>
        <v>0.53918285331547222</v>
      </c>
    </row>
    <row r="352" spans="1:8" ht="56.25">
      <c r="A352" s="17" t="s">
        <v>31</v>
      </c>
      <c r="B352" s="8" t="s">
        <v>34</v>
      </c>
      <c r="C352" s="8" t="s">
        <v>259</v>
      </c>
      <c r="D352" s="6" t="s">
        <v>263</v>
      </c>
      <c r="E352" s="6" t="s">
        <v>32</v>
      </c>
      <c r="F352" s="26">
        <v>2986</v>
      </c>
      <c r="G352" s="48">
        <v>16.100000000000001</v>
      </c>
      <c r="H352" s="60">
        <f t="shared" si="105"/>
        <v>0.53918285331547222</v>
      </c>
    </row>
    <row r="353" spans="1:8" ht="18.75">
      <c r="A353" s="17" t="s">
        <v>264</v>
      </c>
      <c r="B353" s="8" t="s">
        <v>34</v>
      </c>
      <c r="C353" s="8" t="s">
        <v>259</v>
      </c>
      <c r="D353" s="8" t="s">
        <v>265</v>
      </c>
      <c r="E353" s="8"/>
      <c r="F353" s="26">
        <f>F354</f>
        <v>4742</v>
      </c>
      <c r="G353" s="47">
        <f t="shared" ref="G353:G355" si="106">G354</f>
        <v>549.6</v>
      </c>
      <c r="H353" s="60">
        <f t="shared" si="105"/>
        <v>11.590046393926613</v>
      </c>
    </row>
    <row r="354" spans="1:8" ht="75">
      <c r="A354" s="17" t="s">
        <v>266</v>
      </c>
      <c r="B354" s="8" t="s">
        <v>34</v>
      </c>
      <c r="C354" s="8" t="s">
        <v>259</v>
      </c>
      <c r="D354" s="6" t="s">
        <v>267</v>
      </c>
      <c r="E354" s="6"/>
      <c r="F354" s="26">
        <f>F355</f>
        <v>4742</v>
      </c>
      <c r="G354" s="47">
        <f t="shared" si="106"/>
        <v>549.6</v>
      </c>
      <c r="H354" s="60">
        <f t="shared" si="105"/>
        <v>11.590046393926613</v>
      </c>
    </row>
    <row r="355" spans="1:8" ht="93.75">
      <c r="A355" s="17" t="s">
        <v>268</v>
      </c>
      <c r="B355" s="8" t="s">
        <v>34</v>
      </c>
      <c r="C355" s="8" t="s">
        <v>259</v>
      </c>
      <c r="D355" s="6" t="s">
        <v>269</v>
      </c>
      <c r="E355" s="7"/>
      <c r="F355" s="26">
        <f>F356</f>
        <v>4742</v>
      </c>
      <c r="G355" s="47">
        <f t="shared" si="106"/>
        <v>549.6</v>
      </c>
      <c r="H355" s="60">
        <f t="shared" si="105"/>
        <v>11.590046393926613</v>
      </c>
    </row>
    <row r="356" spans="1:8" ht="318.75">
      <c r="A356" s="17" t="s">
        <v>270</v>
      </c>
      <c r="B356" s="8" t="s">
        <v>34</v>
      </c>
      <c r="C356" s="8" t="s">
        <v>259</v>
      </c>
      <c r="D356" s="6" t="s">
        <v>271</v>
      </c>
      <c r="E356" s="7"/>
      <c r="F356" s="26">
        <f>F357+F359</f>
        <v>4742</v>
      </c>
      <c r="G356" s="47">
        <f t="shared" ref="G356" si="107">G357+G359</f>
        <v>549.6</v>
      </c>
      <c r="H356" s="60">
        <f t="shared" si="105"/>
        <v>11.590046393926613</v>
      </c>
    </row>
    <row r="357" spans="1:8" ht="112.5">
      <c r="A357" s="17" t="s">
        <v>17</v>
      </c>
      <c r="B357" s="8" t="s">
        <v>34</v>
      </c>
      <c r="C357" s="8" t="s">
        <v>259</v>
      </c>
      <c r="D357" s="6" t="s">
        <v>271</v>
      </c>
      <c r="E357" s="6" t="s">
        <v>18</v>
      </c>
      <c r="F357" s="26">
        <f>F358</f>
        <v>4396</v>
      </c>
      <c r="G357" s="47">
        <f t="shared" ref="G357" si="108">G358</f>
        <v>549.6</v>
      </c>
      <c r="H357" s="60">
        <f t="shared" si="105"/>
        <v>12.502274795268425</v>
      </c>
    </row>
    <row r="358" spans="1:8" ht="37.5">
      <c r="A358" s="17" t="s">
        <v>19</v>
      </c>
      <c r="B358" s="8" t="s">
        <v>34</v>
      </c>
      <c r="C358" s="8" t="s">
        <v>259</v>
      </c>
      <c r="D358" s="6" t="s">
        <v>271</v>
      </c>
      <c r="E358" s="6" t="s">
        <v>20</v>
      </c>
      <c r="F358" s="26">
        <v>4396</v>
      </c>
      <c r="G358" s="47">
        <v>549.6</v>
      </c>
      <c r="H358" s="60">
        <f t="shared" si="105"/>
        <v>12.502274795268425</v>
      </c>
    </row>
    <row r="359" spans="1:8" ht="56.25">
      <c r="A359" s="17" t="s">
        <v>29</v>
      </c>
      <c r="B359" s="8" t="s">
        <v>34</v>
      </c>
      <c r="C359" s="8" t="s">
        <v>259</v>
      </c>
      <c r="D359" s="6" t="s">
        <v>271</v>
      </c>
      <c r="E359" s="6" t="s">
        <v>30</v>
      </c>
      <c r="F359" s="26">
        <f>F360</f>
        <v>346</v>
      </c>
      <c r="G359" s="47">
        <f t="shared" ref="G359" si="109">G360</f>
        <v>0</v>
      </c>
      <c r="H359" s="60">
        <f t="shared" si="105"/>
        <v>0</v>
      </c>
    </row>
    <row r="360" spans="1:8" ht="56.25">
      <c r="A360" s="17" t="s">
        <v>31</v>
      </c>
      <c r="B360" s="8" t="s">
        <v>34</v>
      </c>
      <c r="C360" s="8" t="s">
        <v>259</v>
      </c>
      <c r="D360" s="6" t="s">
        <v>271</v>
      </c>
      <c r="E360" s="6" t="s">
        <v>32</v>
      </c>
      <c r="F360" s="26">
        <v>346</v>
      </c>
      <c r="G360" s="47">
        <v>0</v>
      </c>
      <c r="H360" s="60">
        <f t="shared" si="105"/>
        <v>0</v>
      </c>
    </row>
    <row r="361" spans="1:8" ht="37.5">
      <c r="A361" s="17" t="s">
        <v>272</v>
      </c>
      <c r="B361" s="8" t="s">
        <v>34</v>
      </c>
      <c r="C361" s="8" t="s">
        <v>259</v>
      </c>
      <c r="D361" s="8" t="s">
        <v>273</v>
      </c>
      <c r="E361" s="8"/>
      <c r="F361" s="26">
        <f>F362+F367+F379</f>
        <v>50315.9</v>
      </c>
      <c r="G361" s="47">
        <f t="shared" ref="G361" si="110">G362+G367+G379</f>
        <v>9339</v>
      </c>
      <c r="H361" s="60">
        <f t="shared" si="105"/>
        <v>18.560733287092152</v>
      </c>
    </row>
    <row r="362" spans="1:8" ht="18.75">
      <c r="A362" s="17" t="s">
        <v>274</v>
      </c>
      <c r="B362" s="8" t="s">
        <v>34</v>
      </c>
      <c r="C362" s="8" t="s">
        <v>259</v>
      </c>
      <c r="D362" s="6" t="s">
        <v>275</v>
      </c>
      <c r="E362" s="6"/>
      <c r="F362" s="26">
        <f>F363</f>
        <v>12815.9</v>
      </c>
      <c r="G362" s="47">
        <f t="shared" ref="G362:G365" si="111">G363</f>
        <v>807.4</v>
      </c>
      <c r="H362" s="60">
        <f t="shared" si="105"/>
        <v>6.2999867352273347</v>
      </c>
    </row>
    <row r="363" spans="1:8" ht="112.5">
      <c r="A363" s="17" t="s">
        <v>276</v>
      </c>
      <c r="B363" s="8" t="s">
        <v>34</v>
      </c>
      <c r="C363" s="8" t="s">
        <v>259</v>
      </c>
      <c r="D363" s="6" t="s">
        <v>277</v>
      </c>
      <c r="E363" s="7"/>
      <c r="F363" s="26">
        <f>F364</f>
        <v>12815.9</v>
      </c>
      <c r="G363" s="47">
        <f t="shared" si="111"/>
        <v>807.4</v>
      </c>
      <c r="H363" s="60">
        <f t="shared" si="105"/>
        <v>6.2999867352273347</v>
      </c>
    </row>
    <row r="364" spans="1:8" ht="56.25">
      <c r="A364" s="17" t="s">
        <v>278</v>
      </c>
      <c r="B364" s="8" t="s">
        <v>34</v>
      </c>
      <c r="C364" s="8" t="s">
        <v>259</v>
      </c>
      <c r="D364" s="6" t="s">
        <v>279</v>
      </c>
      <c r="E364" s="7"/>
      <c r="F364" s="26">
        <f>F365</f>
        <v>12815.9</v>
      </c>
      <c r="G364" s="47">
        <f t="shared" si="111"/>
        <v>807.4</v>
      </c>
      <c r="H364" s="60">
        <f t="shared" si="105"/>
        <v>6.2999867352273347</v>
      </c>
    </row>
    <row r="365" spans="1:8" ht="56.25">
      <c r="A365" s="17" t="s">
        <v>29</v>
      </c>
      <c r="B365" s="8" t="s">
        <v>34</v>
      </c>
      <c r="C365" s="8" t="s">
        <v>259</v>
      </c>
      <c r="D365" s="6" t="s">
        <v>279</v>
      </c>
      <c r="E365" s="6" t="s">
        <v>30</v>
      </c>
      <c r="F365" s="26">
        <f>F366</f>
        <v>12815.9</v>
      </c>
      <c r="G365" s="47">
        <f t="shared" si="111"/>
        <v>807.4</v>
      </c>
      <c r="H365" s="60">
        <f t="shared" si="105"/>
        <v>6.2999867352273347</v>
      </c>
    </row>
    <row r="366" spans="1:8" ht="56.25">
      <c r="A366" s="17" t="s">
        <v>31</v>
      </c>
      <c r="B366" s="8" t="s">
        <v>34</v>
      </c>
      <c r="C366" s="8" t="s">
        <v>259</v>
      </c>
      <c r="D366" s="6" t="s">
        <v>279</v>
      </c>
      <c r="E366" s="6" t="s">
        <v>32</v>
      </c>
      <c r="F366" s="26">
        <v>12815.9</v>
      </c>
      <c r="G366" s="48">
        <v>807.4</v>
      </c>
      <c r="H366" s="60">
        <f t="shared" si="105"/>
        <v>6.2999867352273347</v>
      </c>
    </row>
    <row r="367" spans="1:8" ht="37.5">
      <c r="A367" s="17" t="s">
        <v>280</v>
      </c>
      <c r="B367" s="8" t="s">
        <v>34</v>
      </c>
      <c r="C367" s="8" t="s">
        <v>259</v>
      </c>
      <c r="D367" s="6" t="s">
        <v>281</v>
      </c>
      <c r="E367" s="6"/>
      <c r="F367" s="26">
        <f>F368</f>
        <v>24500</v>
      </c>
      <c r="G367" s="47">
        <f t="shared" ref="G367" si="112">G368</f>
        <v>4531.6000000000004</v>
      </c>
      <c r="H367" s="60">
        <f t="shared" si="105"/>
        <v>18.496326530612247</v>
      </c>
    </row>
    <row r="368" spans="1:8" ht="75">
      <c r="A368" s="17" t="s">
        <v>282</v>
      </c>
      <c r="B368" s="8" t="s">
        <v>34</v>
      </c>
      <c r="C368" s="8" t="s">
        <v>259</v>
      </c>
      <c r="D368" s="6" t="s">
        <v>283</v>
      </c>
      <c r="E368" s="7"/>
      <c r="F368" s="26">
        <f>F369+F372</f>
        <v>24500</v>
      </c>
      <c r="G368" s="47">
        <f t="shared" ref="G368" si="113">G369+G372</f>
        <v>4531.6000000000004</v>
      </c>
      <c r="H368" s="60">
        <f t="shared" si="105"/>
        <v>18.496326530612247</v>
      </c>
    </row>
    <row r="369" spans="1:8" ht="37.5">
      <c r="A369" s="17" t="s">
        <v>284</v>
      </c>
      <c r="B369" s="8" t="s">
        <v>34</v>
      </c>
      <c r="C369" s="8" t="s">
        <v>259</v>
      </c>
      <c r="D369" s="6" t="s">
        <v>285</v>
      </c>
      <c r="E369" s="7"/>
      <c r="F369" s="26">
        <f>F370</f>
        <v>1000</v>
      </c>
      <c r="G369" s="47">
        <f t="shared" ref="G369:G370" si="114">G370</f>
        <v>0</v>
      </c>
      <c r="H369" s="60">
        <f t="shared" si="105"/>
        <v>0</v>
      </c>
    </row>
    <row r="370" spans="1:8" ht="18.75">
      <c r="A370" s="17" t="s">
        <v>43</v>
      </c>
      <c r="B370" s="8" t="s">
        <v>34</v>
      </c>
      <c r="C370" s="8" t="s">
        <v>259</v>
      </c>
      <c r="D370" s="6" t="s">
        <v>285</v>
      </c>
      <c r="E370" s="6" t="s">
        <v>44</v>
      </c>
      <c r="F370" s="26">
        <f>F371</f>
        <v>1000</v>
      </c>
      <c r="G370" s="47">
        <f t="shared" si="114"/>
        <v>0</v>
      </c>
      <c r="H370" s="60">
        <f t="shared" si="105"/>
        <v>0</v>
      </c>
    </row>
    <row r="371" spans="1:8" ht="93.75">
      <c r="A371" s="17" t="s">
        <v>286</v>
      </c>
      <c r="B371" s="8" t="s">
        <v>34</v>
      </c>
      <c r="C371" s="8" t="s">
        <v>259</v>
      </c>
      <c r="D371" s="6" t="s">
        <v>285</v>
      </c>
      <c r="E371" s="6" t="s">
        <v>287</v>
      </c>
      <c r="F371" s="26">
        <v>1000</v>
      </c>
      <c r="G371" s="47">
        <v>0</v>
      </c>
      <c r="H371" s="60">
        <f t="shared" si="105"/>
        <v>0</v>
      </c>
    </row>
    <row r="372" spans="1:8" ht="75">
      <c r="A372" s="17" t="s">
        <v>288</v>
      </c>
      <c r="B372" s="8" t="s">
        <v>34</v>
      </c>
      <c r="C372" s="8" t="s">
        <v>259</v>
      </c>
      <c r="D372" s="6" t="s">
        <v>289</v>
      </c>
      <c r="E372" s="7"/>
      <c r="F372" s="26">
        <f>F373+F375+F377</f>
        <v>23500</v>
      </c>
      <c r="G372" s="26">
        <f>G373+G375+G377</f>
        <v>4531.6000000000004</v>
      </c>
      <c r="H372" s="60">
        <f t="shared" si="105"/>
        <v>19.283404255319152</v>
      </c>
    </row>
    <row r="373" spans="1:8" ht="112.5">
      <c r="A373" s="17" t="s">
        <v>17</v>
      </c>
      <c r="B373" s="8" t="s">
        <v>34</v>
      </c>
      <c r="C373" s="8" t="s">
        <v>259</v>
      </c>
      <c r="D373" s="6" t="s">
        <v>289</v>
      </c>
      <c r="E373" s="6" t="s">
        <v>18</v>
      </c>
      <c r="F373" s="26">
        <f>F374</f>
        <v>17966.599999999999</v>
      </c>
      <c r="G373" s="47">
        <f t="shared" ref="G373" si="115">G374</f>
        <v>3925.8</v>
      </c>
      <c r="H373" s="60">
        <f t="shared" si="105"/>
        <v>21.850544899981077</v>
      </c>
    </row>
    <row r="374" spans="1:8" ht="37.5">
      <c r="A374" s="17" t="s">
        <v>117</v>
      </c>
      <c r="B374" s="8" t="s">
        <v>34</v>
      </c>
      <c r="C374" s="8" t="s">
        <v>259</v>
      </c>
      <c r="D374" s="6" t="s">
        <v>289</v>
      </c>
      <c r="E374" s="6">
        <v>110</v>
      </c>
      <c r="F374" s="26">
        <v>17966.599999999999</v>
      </c>
      <c r="G374" s="47">
        <v>3925.8</v>
      </c>
      <c r="H374" s="60">
        <f t="shared" si="105"/>
        <v>21.850544899981077</v>
      </c>
    </row>
    <row r="375" spans="1:8" ht="56.25">
      <c r="A375" s="17" t="s">
        <v>29</v>
      </c>
      <c r="B375" s="8" t="s">
        <v>34</v>
      </c>
      <c r="C375" s="8" t="s">
        <v>259</v>
      </c>
      <c r="D375" s="6" t="s">
        <v>289</v>
      </c>
      <c r="E375" s="6" t="s">
        <v>30</v>
      </c>
      <c r="F375" s="26">
        <f>F376</f>
        <v>5477.9</v>
      </c>
      <c r="G375" s="47">
        <f t="shared" ref="G375" si="116">G376</f>
        <v>575.79999999999995</v>
      </c>
      <c r="H375" s="60">
        <f t="shared" si="105"/>
        <v>10.511327333467205</v>
      </c>
    </row>
    <row r="376" spans="1:8" ht="56.25">
      <c r="A376" s="17" t="s">
        <v>31</v>
      </c>
      <c r="B376" s="8" t="s">
        <v>34</v>
      </c>
      <c r="C376" s="8" t="s">
        <v>259</v>
      </c>
      <c r="D376" s="6" t="s">
        <v>289</v>
      </c>
      <c r="E376" s="6" t="s">
        <v>32</v>
      </c>
      <c r="F376" s="26">
        <f>5033.4-55.5+500</f>
        <v>5477.9</v>
      </c>
      <c r="G376" s="47">
        <v>575.79999999999995</v>
      </c>
      <c r="H376" s="60">
        <f t="shared" si="105"/>
        <v>10.511327333467205</v>
      </c>
    </row>
    <row r="377" spans="1:8" ht="18.75">
      <c r="A377" s="17" t="s">
        <v>43</v>
      </c>
      <c r="B377" s="8" t="s">
        <v>34</v>
      </c>
      <c r="C377" s="8" t="s">
        <v>259</v>
      </c>
      <c r="D377" s="6" t="s">
        <v>289</v>
      </c>
      <c r="E377" s="6" t="s">
        <v>44</v>
      </c>
      <c r="F377" s="26">
        <f>F378</f>
        <v>55.5</v>
      </c>
      <c r="G377" s="47">
        <f t="shared" ref="G377" si="117">G378</f>
        <v>30</v>
      </c>
      <c r="H377" s="60">
        <f t="shared" si="105"/>
        <v>54.054054054054056</v>
      </c>
    </row>
    <row r="378" spans="1:8" ht="18.75">
      <c r="A378" s="17" t="s">
        <v>45</v>
      </c>
      <c r="B378" s="8" t="s">
        <v>34</v>
      </c>
      <c r="C378" s="8" t="s">
        <v>259</v>
      </c>
      <c r="D378" s="6" t="s">
        <v>289</v>
      </c>
      <c r="E378" s="6" t="s">
        <v>46</v>
      </c>
      <c r="F378" s="26">
        <f>55.5</f>
        <v>55.5</v>
      </c>
      <c r="G378" s="48">
        <v>30</v>
      </c>
      <c r="H378" s="60">
        <f t="shared" si="105"/>
        <v>54.054054054054056</v>
      </c>
    </row>
    <row r="379" spans="1:8" ht="37.5">
      <c r="A379" s="17" t="s">
        <v>290</v>
      </c>
      <c r="B379" s="8" t="s">
        <v>34</v>
      </c>
      <c r="C379" s="8" t="s">
        <v>259</v>
      </c>
      <c r="D379" s="6" t="s">
        <v>291</v>
      </c>
      <c r="E379" s="6"/>
      <c r="F379" s="26">
        <f>F380</f>
        <v>13000</v>
      </c>
      <c r="G379" s="47">
        <f t="shared" ref="G379:G382" si="118">G380</f>
        <v>4000</v>
      </c>
      <c r="H379" s="60">
        <f t="shared" si="105"/>
        <v>30.76923076923077</v>
      </c>
    </row>
    <row r="380" spans="1:8" ht="37.5">
      <c r="A380" s="17" t="s">
        <v>292</v>
      </c>
      <c r="B380" s="8" t="s">
        <v>34</v>
      </c>
      <c r="C380" s="8" t="s">
        <v>259</v>
      </c>
      <c r="D380" s="6" t="s">
        <v>293</v>
      </c>
      <c r="E380" s="7"/>
      <c r="F380" s="26">
        <f>F381</f>
        <v>13000</v>
      </c>
      <c r="G380" s="47">
        <f t="shared" si="118"/>
        <v>4000</v>
      </c>
      <c r="H380" s="60">
        <f t="shared" si="105"/>
        <v>30.76923076923077</v>
      </c>
    </row>
    <row r="381" spans="1:8" ht="75">
      <c r="A381" s="17" t="s">
        <v>294</v>
      </c>
      <c r="B381" s="8" t="s">
        <v>34</v>
      </c>
      <c r="C381" s="8" t="s">
        <v>259</v>
      </c>
      <c r="D381" s="6" t="s">
        <v>295</v>
      </c>
      <c r="E381" s="7"/>
      <c r="F381" s="26">
        <f>F382</f>
        <v>13000</v>
      </c>
      <c r="G381" s="47">
        <f t="shared" si="118"/>
        <v>4000</v>
      </c>
      <c r="H381" s="60">
        <f t="shared" si="105"/>
        <v>30.76923076923077</v>
      </c>
    </row>
    <row r="382" spans="1:8" ht="56.25">
      <c r="A382" s="17" t="s">
        <v>137</v>
      </c>
      <c r="B382" s="8" t="s">
        <v>34</v>
      </c>
      <c r="C382" s="8" t="s">
        <v>259</v>
      </c>
      <c r="D382" s="6" t="s">
        <v>295</v>
      </c>
      <c r="E382" s="6" t="s">
        <v>138</v>
      </c>
      <c r="F382" s="26">
        <f>F383</f>
        <v>13000</v>
      </c>
      <c r="G382" s="47">
        <f t="shared" si="118"/>
        <v>4000</v>
      </c>
      <c r="H382" s="60">
        <f t="shared" si="105"/>
        <v>30.76923076923077</v>
      </c>
    </row>
    <row r="383" spans="1:8" ht="93.75">
      <c r="A383" s="17" t="s">
        <v>296</v>
      </c>
      <c r="B383" s="8" t="s">
        <v>34</v>
      </c>
      <c r="C383" s="8" t="s">
        <v>259</v>
      </c>
      <c r="D383" s="6" t="s">
        <v>295</v>
      </c>
      <c r="E383" s="6" t="s">
        <v>297</v>
      </c>
      <c r="F383" s="26">
        <v>13000</v>
      </c>
      <c r="G383" s="48">
        <v>4000</v>
      </c>
      <c r="H383" s="60">
        <f t="shared" si="105"/>
        <v>30.76923076923077</v>
      </c>
    </row>
    <row r="384" spans="1:8" ht="44.25" customHeight="1">
      <c r="A384" s="17" t="s">
        <v>9</v>
      </c>
      <c r="B384" s="8" t="s">
        <v>34</v>
      </c>
      <c r="C384" s="8" t="s">
        <v>259</v>
      </c>
      <c r="D384" s="8" t="s">
        <v>10</v>
      </c>
      <c r="E384" s="8"/>
      <c r="F384" s="26">
        <f>F385+F392</f>
        <v>20650.100000000002</v>
      </c>
      <c r="G384" s="47">
        <f t="shared" ref="G384" si="119">G385+G392</f>
        <v>3560.5</v>
      </c>
      <c r="H384" s="60">
        <f t="shared" si="105"/>
        <v>17.242047254008451</v>
      </c>
    </row>
    <row r="385" spans="1:8" ht="37.5">
      <c r="A385" s="17" t="s">
        <v>103</v>
      </c>
      <c r="B385" s="8" t="s">
        <v>34</v>
      </c>
      <c r="C385" s="8" t="s">
        <v>259</v>
      </c>
      <c r="D385" s="6" t="s">
        <v>104</v>
      </c>
      <c r="E385" s="6"/>
      <c r="F385" s="26">
        <f>F386</f>
        <v>1500</v>
      </c>
      <c r="G385" s="47">
        <f t="shared" ref="G385:G388" si="120">G386</f>
        <v>556</v>
      </c>
      <c r="H385" s="60">
        <f t="shared" si="105"/>
        <v>37.066666666666663</v>
      </c>
    </row>
    <row r="386" spans="1:8" ht="75">
      <c r="A386" s="17" t="s">
        <v>105</v>
      </c>
      <c r="B386" s="8" t="s">
        <v>34</v>
      </c>
      <c r="C386" s="8" t="s">
        <v>259</v>
      </c>
      <c r="D386" s="6" t="s">
        <v>106</v>
      </c>
      <c r="E386" s="7"/>
      <c r="F386" s="26">
        <f>F387</f>
        <v>1500</v>
      </c>
      <c r="G386" s="47">
        <f t="shared" si="120"/>
        <v>556</v>
      </c>
      <c r="H386" s="60">
        <f t="shared" si="105"/>
        <v>37.066666666666663</v>
      </c>
    </row>
    <row r="387" spans="1:8" ht="56.25">
      <c r="A387" s="17" t="s">
        <v>107</v>
      </c>
      <c r="B387" s="8" t="s">
        <v>34</v>
      </c>
      <c r="C387" s="8" t="s">
        <v>259</v>
      </c>
      <c r="D387" s="6" t="s">
        <v>108</v>
      </c>
      <c r="E387" s="7"/>
      <c r="F387" s="26">
        <f>F388+F390</f>
        <v>1500</v>
      </c>
      <c r="G387" s="26">
        <f>G388+G390</f>
        <v>556</v>
      </c>
      <c r="H387" s="60">
        <f t="shared" si="105"/>
        <v>37.066666666666663</v>
      </c>
    </row>
    <row r="388" spans="1:8" ht="56.25">
      <c r="A388" s="17" t="s">
        <v>29</v>
      </c>
      <c r="B388" s="8" t="s">
        <v>34</v>
      </c>
      <c r="C388" s="8" t="s">
        <v>259</v>
      </c>
      <c r="D388" s="6" t="s">
        <v>108</v>
      </c>
      <c r="E388" s="6" t="s">
        <v>30</v>
      </c>
      <c r="F388" s="26">
        <f>F389</f>
        <v>944</v>
      </c>
      <c r="G388" s="47">
        <f t="shared" si="120"/>
        <v>0</v>
      </c>
      <c r="H388" s="60">
        <f t="shared" si="105"/>
        <v>0</v>
      </c>
    </row>
    <row r="389" spans="1:8" ht="56.25">
      <c r="A389" s="17" t="s">
        <v>31</v>
      </c>
      <c r="B389" s="8" t="s">
        <v>34</v>
      </c>
      <c r="C389" s="8" t="s">
        <v>259</v>
      </c>
      <c r="D389" s="6" t="s">
        <v>108</v>
      </c>
      <c r="E389" s="6" t="s">
        <v>32</v>
      </c>
      <c r="F389" s="26">
        <v>944</v>
      </c>
      <c r="G389" s="48">
        <v>0</v>
      </c>
      <c r="H389" s="60">
        <f t="shared" si="105"/>
        <v>0</v>
      </c>
    </row>
    <row r="390" spans="1:8" ht="18.75">
      <c r="A390" s="17" t="s">
        <v>43</v>
      </c>
      <c r="B390" s="8" t="s">
        <v>34</v>
      </c>
      <c r="C390" s="8" t="s">
        <v>259</v>
      </c>
      <c r="D390" s="6" t="s">
        <v>108</v>
      </c>
      <c r="E390" s="6">
        <v>800</v>
      </c>
      <c r="F390" s="26">
        <f>F391</f>
        <v>556</v>
      </c>
      <c r="G390" s="47">
        <f t="shared" ref="G390" si="121">G391</f>
        <v>556</v>
      </c>
      <c r="H390" s="60">
        <f t="shared" si="105"/>
        <v>100</v>
      </c>
    </row>
    <row r="391" spans="1:8" ht="18.75">
      <c r="A391" s="17" t="s">
        <v>113</v>
      </c>
      <c r="B391" s="8" t="s">
        <v>34</v>
      </c>
      <c r="C391" s="8" t="s">
        <v>259</v>
      </c>
      <c r="D391" s="6" t="s">
        <v>108</v>
      </c>
      <c r="E391" s="6">
        <v>830</v>
      </c>
      <c r="F391" s="26">
        <v>556</v>
      </c>
      <c r="G391" s="48">
        <v>556</v>
      </c>
      <c r="H391" s="60">
        <f t="shared" si="105"/>
        <v>100</v>
      </c>
    </row>
    <row r="392" spans="1:8" ht="18.75">
      <c r="A392" s="17" t="s">
        <v>11</v>
      </c>
      <c r="B392" s="8" t="s">
        <v>34</v>
      </c>
      <c r="C392" s="8" t="s">
        <v>259</v>
      </c>
      <c r="D392" s="6" t="s">
        <v>12</v>
      </c>
      <c r="E392" s="6"/>
      <c r="F392" s="26">
        <f>F393</f>
        <v>19150.100000000002</v>
      </c>
      <c r="G392" s="47">
        <f t="shared" ref="G392:G393" si="122">G393</f>
        <v>3004.5</v>
      </c>
      <c r="H392" s="60">
        <f t="shared" si="105"/>
        <v>15.689213111158686</v>
      </c>
    </row>
    <row r="393" spans="1:8" ht="56.25">
      <c r="A393" s="17" t="s">
        <v>13</v>
      </c>
      <c r="B393" s="8" t="s">
        <v>34</v>
      </c>
      <c r="C393" s="8" t="s">
        <v>259</v>
      </c>
      <c r="D393" s="6" t="s">
        <v>14</v>
      </c>
      <c r="E393" s="7"/>
      <c r="F393" s="26">
        <f>F394</f>
        <v>19150.100000000002</v>
      </c>
      <c r="G393" s="47">
        <f t="shared" si="122"/>
        <v>3004.5</v>
      </c>
      <c r="H393" s="60">
        <f t="shared" si="105"/>
        <v>15.689213111158686</v>
      </c>
    </row>
    <row r="394" spans="1:8" ht="37.5">
      <c r="A394" s="17" t="s">
        <v>47</v>
      </c>
      <c r="B394" s="8" t="s">
        <v>34</v>
      </c>
      <c r="C394" s="8" t="s">
        <v>259</v>
      </c>
      <c r="D394" s="6" t="s">
        <v>48</v>
      </c>
      <c r="E394" s="7"/>
      <c r="F394" s="26">
        <f>F395+F397+F399</f>
        <v>19150.100000000002</v>
      </c>
      <c r="G394" s="47">
        <f t="shared" ref="G394" si="123">G395+G397+G399</f>
        <v>3004.5</v>
      </c>
      <c r="H394" s="60">
        <f t="shared" si="105"/>
        <v>15.689213111158686</v>
      </c>
    </row>
    <row r="395" spans="1:8" ht="112.5">
      <c r="A395" s="17" t="s">
        <v>17</v>
      </c>
      <c r="B395" s="8" t="s">
        <v>34</v>
      </c>
      <c r="C395" s="8" t="s">
        <v>259</v>
      </c>
      <c r="D395" s="6" t="s">
        <v>48</v>
      </c>
      <c r="E395" s="6" t="s">
        <v>18</v>
      </c>
      <c r="F395" s="26">
        <f>F396</f>
        <v>17367.400000000001</v>
      </c>
      <c r="G395" s="47">
        <f t="shared" ref="G395" si="124">G396</f>
        <v>2705.5</v>
      </c>
      <c r="H395" s="60">
        <f t="shared" si="105"/>
        <v>15.578037011872818</v>
      </c>
    </row>
    <row r="396" spans="1:8" ht="37.5">
      <c r="A396" s="17" t="s">
        <v>117</v>
      </c>
      <c r="B396" s="8" t="s">
        <v>34</v>
      </c>
      <c r="C396" s="8" t="s">
        <v>259</v>
      </c>
      <c r="D396" s="6" t="s">
        <v>48</v>
      </c>
      <c r="E396" s="6" t="s">
        <v>118</v>
      </c>
      <c r="F396" s="26">
        <v>17367.400000000001</v>
      </c>
      <c r="G396" s="47">
        <v>2705.5</v>
      </c>
      <c r="H396" s="60">
        <f t="shared" si="105"/>
        <v>15.578037011872818</v>
      </c>
    </row>
    <row r="397" spans="1:8" ht="56.25">
      <c r="A397" s="17" t="s">
        <v>29</v>
      </c>
      <c r="B397" s="8" t="s">
        <v>34</v>
      </c>
      <c r="C397" s="8" t="s">
        <v>259</v>
      </c>
      <c r="D397" s="6" t="s">
        <v>48</v>
      </c>
      <c r="E397" s="6" t="s">
        <v>30</v>
      </c>
      <c r="F397" s="26">
        <f>F398</f>
        <v>1775.5</v>
      </c>
      <c r="G397" s="47">
        <f t="shared" ref="G397" si="125">G398</f>
        <v>299</v>
      </c>
      <c r="H397" s="60">
        <f t="shared" si="105"/>
        <v>16.840326668544073</v>
      </c>
    </row>
    <row r="398" spans="1:8" ht="56.25">
      <c r="A398" s="17" t="s">
        <v>31</v>
      </c>
      <c r="B398" s="8" t="s">
        <v>34</v>
      </c>
      <c r="C398" s="8" t="s">
        <v>259</v>
      </c>
      <c r="D398" s="6" t="s">
        <v>48</v>
      </c>
      <c r="E398" s="6" t="s">
        <v>32</v>
      </c>
      <c r="F398" s="26">
        <v>1775.5</v>
      </c>
      <c r="G398" s="47">
        <v>299</v>
      </c>
      <c r="H398" s="60">
        <f t="shared" si="105"/>
        <v>16.840326668544073</v>
      </c>
    </row>
    <row r="399" spans="1:8" ht="18.75">
      <c r="A399" s="17" t="s">
        <v>43</v>
      </c>
      <c r="B399" s="8" t="s">
        <v>34</v>
      </c>
      <c r="C399" s="8" t="s">
        <v>259</v>
      </c>
      <c r="D399" s="6" t="s">
        <v>48</v>
      </c>
      <c r="E399" s="6" t="s">
        <v>44</v>
      </c>
      <c r="F399" s="26">
        <f>F400</f>
        <v>7.2</v>
      </c>
      <c r="G399" s="47">
        <f t="shared" ref="G399" si="126">G400</f>
        <v>0</v>
      </c>
      <c r="H399" s="60">
        <f t="shared" si="105"/>
        <v>0</v>
      </c>
    </row>
    <row r="400" spans="1:8" ht="18.75">
      <c r="A400" s="17" t="s">
        <v>45</v>
      </c>
      <c r="B400" s="8" t="s">
        <v>34</v>
      </c>
      <c r="C400" s="8" t="s">
        <v>259</v>
      </c>
      <c r="D400" s="6" t="s">
        <v>48</v>
      </c>
      <c r="E400" s="6" t="s">
        <v>46</v>
      </c>
      <c r="F400" s="26">
        <v>7.2</v>
      </c>
      <c r="G400" s="47">
        <v>0</v>
      </c>
      <c r="H400" s="60">
        <f t="shared" si="105"/>
        <v>0</v>
      </c>
    </row>
    <row r="401" spans="1:8" ht="37.5">
      <c r="A401" s="17" t="s">
        <v>298</v>
      </c>
      <c r="B401" s="8" t="s">
        <v>34</v>
      </c>
      <c r="C401" s="8" t="s">
        <v>259</v>
      </c>
      <c r="D401" s="8" t="s">
        <v>299</v>
      </c>
      <c r="E401" s="8"/>
      <c r="F401" s="26">
        <f>F402+F407</f>
        <v>5809</v>
      </c>
      <c r="G401" s="47">
        <f t="shared" ref="G401" si="127">G402+G407</f>
        <v>347.4</v>
      </c>
      <c r="H401" s="60">
        <f t="shared" si="105"/>
        <v>5.9803752797383369</v>
      </c>
    </row>
    <row r="402" spans="1:8" ht="37.5">
      <c r="A402" s="17" t="s">
        <v>300</v>
      </c>
      <c r="B402" s="8" t="s">
        <v>34</v>
      </c>
      <c r="C402" s="8" t="s">
        <v>259</v>
      </c>
      <c r="D402" s="6" t="s">
        <v>301</v>
      </c>
      <c r="E402" s="6"/>
      <c r="F402" s="26">
        <f>F403</f>
        <v>1016</v>
      </c>
      <c r="G402" s="26">
        <f>G403</f>
        <v>0</v>
      </c>
      <c r="H402" s="60">
        <f t="shared" si="105"/>
        <v>0</v>
      </c>
    </row>
    <row r="403" spans="1:8" ht="75">
      <c r="A403" s="17" t="s">
        <v>302</v>
      </c>
      <c r="B403" s="8" t="s">
        <v>34</v>
      </c>
      <c r="C403" s="8" t="s">
        <v>259</v>
      </c>
      <c r="D403" s="6" t="s">
        <v>303</v>
      </c>
      <c r="E403" s="7"/>
      <c r="F403" s="26">
        <f>F404</f>
        <v>1016</v>
      </c>
      <c r="G403" s="47">
        <f t="shared" ref="G403:G405" si="128">G404</f>
        <v>0</v>
      </c>
      <c r="H403" s="60">
        <f t="shared" si="105"/>
        <v>0</v>
      </c>
    </row>
    <row r="404" spans="1:8" ht="131.25">
      <c r="A404" s="17" t="s">
        <v>304</v>
      </c>
      <c r="B404" s="8" t="s">
        <v>34</v>
      </c>
      <c r="C404" s="8" t="s">
        <v>259</v>
      </c>
      <c r="D404" s="6" t="s">
        <v>305</v>
      </c>
      <c r="E404" s="7"/>
      <c r="F404" s="26">
        <f>F405</f>
        <v>1016</v>
      </c>
      <c r="G404" s="47">
        <f t="shared" si="128"/>
        <v>0</v>
      </c>
      <c r="H404" s="60">
        <f t="shared" si="105"/>
        <v>0</v>
      </c>
    </row>
    <row r="405" spans="1:8" ht="56.25">
      <c r="A405" s="17" t="s">
        <v>29</v>
      </c>
      <c r="B405" s="8" t="s">
        <v>34</v>
      </c>
      <c r="C405" s="8" t="s">
        <v>259</v>
      </c>
      <c r="D405" s="6" t="s">
        <v>305</v>
      </c>
      <c r="E405" s="6" t="s">
        <v>30</v>
      </c>
      <c r="F405" s="26">
        <f>F406</f>
        <v>1016</v>
      </c>
      <c r="G405" s="47">
        <f t="shared" si="128"/>
        <v>0</v>
      </c>
      <c r="H405" s="60">
        <f t="shared" si="105"/>
        <v>0</v>
      </c>
    </row>
    <row r="406" spans="1:8" ht="56.25">
      <c r="A406" s="17" t="s">
        <v>31</v>
      </c>
      <c r="B406" s="8" t="s">
        <v>34</v>
      </c>
      <c r="C406" s="8" t="s">
        <v>259</v>
      </c>
      <c r="D406" s="6" t="s">
        <v>305</v>
      </c>
      <c r="E406" s="6" t="s">
        <v>32</v>
      </c>
      <c r="F406" s="26">
        <f>1000+16</f>
        <v>1016</v>
      </c>
      <c r="G406" s="47">
        <v>0</v>
      </c>
      <c r="H406" s="60">
        <f t="shared" si="105"/>
        <v>0</v>
      </c>
    </row>
    <row r="407" spans="1:8" ht="37.5">
      <c r="A407" s="17" t="s">
        <v>306</v>
      </c>
      <c r="B407" s="8" t="s">
        <v>34</v>
      </c>
      <c r="C407" s="8" t="s">
        <v>259</v>
      </c>
      <c r="D407" s="6" t="s">
        <v>307</v>
      </c>
      <c r="E407" s="6"/>
      <c r="F407" s="26">
        <f>F408+F414</f>
        <v>4793</v>
      </c>
      <c r="G407" s="47">
        <f t="shared" ref="G407" si="129">G408+G414</f>
        <v>347.4</v>
      </c>
      <c r="H407" s="60">
        <f t="shared" si="105"/>
        <v>7.2480701022324219</v>
      </c>
    </row>
    <row r="408" spans="1:8" ht="112.5">
      <c r="A408" s="17" t="s">
        <v>308</v>
      </c>
      <c r="B408" s="8" t="s">
        <v>34</v>
      </c>
      <c r="C408" s="8" t="s">
        <v>259</v>
      </c>
      <c r="D408" s="6" t="s">
        <v>309</v>
      </c>
      <c r="E408" s="7"/>
      <c r="F408" s="26">
        <f>F409</f>
        <v>3793</v>
      </c>
      <c r="G408" s="47">
        <f t="shared" ref="G408" si="130">G409</f>
        <v>347.4</v>
      </c>
      <c r="H408" s="60">
        <f t="shared" si="105"/>
        <v>9.1589770630108092</v>
      </c>
    </row>
    <row r="409" spans="1:8" ht="281.25">
      <c r="A409" s="17" t="s">
        <v>310</v>
      </c>
      <c r="B409" s="8" t="s">
        <v>34</v>
      </c>
      <c r="C409" s="8" t="s">
        <v>259</v>
      </c>
      <c r="D409" s="6" t="s">
        <v>311</v>
      </c>
      <c r="E409" s="7"/>
      <c r="F409" s="26">
        <f>F410+F412</f>
        <v>3793</v>
      </c>
      <c r="G409" s="47">
        <f t="shared" ref="G409" si="131">G410+G412</f>
        <v>347.4</v>
      </c>
      <c r="H409" s="60">
        <f t="shared" si="105"/>
        <v>9.1589770630108092</v>
      </c>
    </row>
    <row r="410" spans="1:8" ht="112.5">
      <c r="A410" s="17" t="s">
        <v>17</v>
      </c>
      <c r="B410" s="8" t="s">
        <v>34</v>
      </c>
      <c r="C410" s="8" t="s">
        <v>259</v>
      </c>
      <c r="D410" s="6" t="s">
        <v>311</v>
      </c>
      <c r="E410" s="6" t="s">
        <v>18</v>
      </c>
      <c r="F410" s="26">
        <f>F411</f>
        <v>3226</v>
      </c>
      <c r="G410" s="47">
        <f t="shared" ref="G410" si="132">G411</f>
        <v>347.4</v>
      </c>
      <c r="H410" s="60">
        <f t="shared" si="105"/>
        <v>10.768753874767514</v>
      </c>
    </row>
    <row r="411" spans="1:8" ht="37.5">
      <c r="A411" s="17" t="s">
        <v>19</v>
      </c>
      <c r="B411" s="8" t="s">
        <v>34</v>
      </c>
      <c r="C411" s="8" t="s">
        <v>259</v>
      </c>
      <c r="D411" s="6" t="s">
        <v>311</v>
      </c>
      <c r="E411" s="6" t="s">
        <v>20</v>
      </c>
      <c r="F411" s="26">
        <v>3226</v>
      </c>
      <c r="G411" s="47">
        <v>347.4</v>
      </c>
      <c r="H411" s="60">
        <f t="shared" si="105"/>
        <v>10.768753874767514</v>
      </c>
    </row>
    <row r="412" spans="1:8" ht="56.25">
      <c r="A412" s="17" t="s">
        <v>29</v>
      </c>
      <c r="B412" s="8" t="s">
        <v>34</v>
      </c>
      <c r="C412" s="8" t="s">
        <v>259</v>
      </c>
      <c r="D412" s="6" t="s">
        <v>311</v>
      </c>
      <c r="E412" s="6" t="s">
        <v>30</v>
      </c>
      <c r="F412" s="26">
        <f>F413</f>
        <v>567</v>
      </c>
      <c r="G412" s="47">
        <f t="shared" ref="G412" si="133">G413</f>
        <v>0</v>
      </c>
      <c r="H412" s="60">
        <f t="shared" ref="H412:H475" si="134">G412/F412*100</f>
        <v>0</v>
      </c>
    </row>
    <row r="413" spans="1:8" ht="56.25">
      <c r="A413" s="17" t="s">
        <v>31</v>
      </c>
      <c r="B413" s="8" t="s">
        <v>34</v>
      </c>
      <c r="C413" s="8" t="s">
        <v>259</v>
      </c>
      <c r="D413" s="6" t="s">
        <v>311</v>
      </c>
      <c r="E413" s="6" t="s">
        <v>32</v>
      </c>
      <c r="F413" s="26">
        <v>567</v>
      </c>
      <c r="G413" s="47">
        <v>0</v>
      </c>
      <c r="H413" s="60">
        <f t="shared" si="134"/>
        <v>0</v>
      </c>
    </row>
    <row r="414" spans="1:8" ht="75">
      <c r="A414" s="17" t="s">
        <v>312</v>
      </c>
      <c r="B414" s="8" t="s">
        <v>34</v>
      </c>
      <c r="C414" s="8" t="s">
        <v>259</v>
      </c>
      <c r="D414" s="6" t="s">
        <v>313</v>
      </c>
      <c r="E414" s="7"/>
      <c r="F414" s="26">
        <f>F415</f>
        <v>1000</v>
      </c>
      <c r="G414" s="47">
        <f t="shared" ref="G414:G416" si="135">G415</f>
        <v>0</v>
      </c>
      <c r="H414" s="60">
        <f t="shared" si="134"/>
        <v>0</v>
      </c>
    </row>
    <row r="415" spans="1:8" ht="56.25">
      <c r="A415" s="17" t="s">
        <v>314</v>
      </c>
      <c r="B415" s="8" t="s">
        <v>34</v>
      </c>
      <c r="C415" s="8" t="s">
        <v>259</v>
      </c>
      <c r="D415" s="6">
        <v>1620401210</v>
      </c>
      <c r="E415" s="7"/>
      <c r="F415" s="26">
        <f>F416</f>
        <v>1000</v>
      </c>
      <c r="G415" s="47">
        <f t="shared" si="135"/>
        <v>0</v>
      </c>
      <c r="H415" s="60">
        <f t="shared" si="134"/>
        <v>0</v>
      </c>
    </row>
    <row r="416" spans="1:8" ht="56.25">
      <c r="A416" s="17" t="s">
        <v>29</v>
      </c>
      <c r="B416" s="8" t="s">
        <v>34</v>
      </c>
      <c r="C416" s="8" t="s">
        <v>259</v>
      </c>
      <c r="D416" s="6" t="s">
        <v>315</v>
      </c>
      <c r="E416" s="6" t="s">
        <v>30</v>
      </c>
      <c r="F416" s="26">
        <f>F417</f>
        <v>1000</v>
      </c>
      <c r="G416" s="47">
        <f t="shared" si="135"/>
        <v>0</v>
      </c>
      <c r="H416" s="60">
        <f t="shared" si="134"/>
        <v>0</v>
      </c>
    </row>
    <row r="417" spans="1:8" ht="56.25">
      <c r="A417" s="17" t="s">
        <v>31</v>
      </c>
      <c r="B417" s="8" t="s">
        <v>34</v>
      </c>
      <c r="C417" s="8" t="s">
        <v>259</v>
      </c>
      <c r="D417" s="6" t="s">
        <v>315</v>
      </c>
      <c r="E417" s="6" t="s">
        <v>32</v>
      </c>
      <c r="F417" s="26">
        <f>1016-16</f>
        <v>1000</v>
      </c>
      <c r="G417" s="47">
        <v>0</v>
      </c>
      <c r="H417" s="60">
        <f t="shared" si="134"/>
        <v>0</v>
      </c>
    </row>
    <row r="418" spans="1:8" ht="37.5">
      <c r="A418" s="17" t="s">
        <v>316</v>
      </c>
      <c r="B418" s="8" t="s">
        <v>34</v>
      </c>
      <c r="C418" s="8" t="s">
        <v>259</v>
      </c>
      <c r="D418" s="8" t="s">
        <v>317</v>
      </c>
      <c r="E418" s="8"/>
      <c r="F418" s="26">
        <f>F419</f>
        <v>17308.599999999999</v>
      </c>
      <c r="G418" s="47">
        <f t="shared" ref="G418:G422" si="136">G419</f>
        <v>9308.6</v>
      </c>
      <c r="H418" s="60">
        <f t="shared" si="134"/>
        <v>53.780201749419362</v>
      </c>
    </row>
    <row r="419" spans="1:8" ht="18.75">
      <c r="A419" s="17" t="s">
        <v>11</v>
      </c>
      <c r="B419" s="8" t="s">
        <v>34</v>
      </c>
      <c r="C419" s="8" t="s">
        <v>259</v>
      </c>
      <c r="D419" s="6" t="s">
        <v>318</v>
      </c>
      <c r="E419" s="6"/>
      <c r="F419" s="26">
        <f>F420</f>
        <v>17308.599999999999</v>
      </c>
      <c r="G419" s="47">
        <f t="shared" si="136"/>
        <v>9308.6</v>
      </c>
      <c r="H419" s="60">
        <f t="shared" si="134"/>
        <v>53.780201749419362</v>
      </c>
    </row>
    <row r="420" spans="1:8" ht="56.25">
      <c r="A420" s="17" t="s">
        <v>13</v>
      </c>
      <c r="B420" s="8" t="s">
        <v>34</v>
      </c>
      <c r="C420" s="8" t="s">
        <v>259</v>
      </c>
      <c r="D420" s="6" t="s">
        <v>319</v>
      </c>
      <c r="E420" s="7"/>
      <c r="F420" s="26">
        <f>F421</f>
        <v>17308.599999999999</v>
      </c>
      <c r="G420" s="47">
        <f t="shared" si="136"/>
        <v>9308.6</v>
      </c>
      <c r="H420" s="60">
        <f t="shared" si="134"/>
        <v>53.780201749419362</v>
      </c>
    </row>
    <row r="421" spans="1:8" ht="56.25">
      <c r="A421" s="17" t="s">
        <v>320</v>
      </c>
      <c r="B421" s="8" t="s">
        <v>34</v>
      </c>
      <c r="C421" s="8" t="s">
        <v>259</v>
      </c>
      <c r="D421" s="6" t="s">
        <v>321</v>
      </c>
      <c r="E421" s="7"/>
      <c r="F421" s="26">
        <f>F422</f>
        <v>17308.599999999999</v>
      </c>
      <c r="G421" s="47">
        <f t="shared" si="136"/>
        <v>9308.6</v>
      </c>
      <c r="H421" s="60">
        <f t="shared" si="134"/>
        <v>53.780201749419362</v>
      </c>
    </row>
    <row r="422" spans="1:8" ht="56.25">
      <c r="A422" s="17" t="s">
        <v>137</v>
      </c>
      <c r="B422" s="8" t="s">
        <v>34</v>
      </c>
      <c r="C422" s="8" t="s">
        <v>259</v>
      </c>
      <c r="D422" s="6" t="s">
        <v>321</v>
      </c>
      <c r="E422" s="6" t="s">
        <v>138</v>
      </c>
      <c r="F422" s="26">
        <f>F423</f>
        <v>17308.599999999999</v>
      </c>
      <c r="G422" s="47">
        <f t="shared" si="136"/>
        <v>9308.6</v>
      </c>
      <c r="H422" s="60">
        <f t="shared" si="134"/>
        <v>53.780201749419362</v>
      </c>
    </row>
    <row r="423" spans="1:8" ht="19.5" thickBot="1">
      <c r="A423" s="62" t="s">
        <v>139</v>
      </c>
      <c r="B423" s="10" t="s">
        <v>34</v>
      </c>
      <c r="C423" s="10" t="s">
        <v>259</v>
      </c>
      <c r="D423" s="11" t="s">
        <v>321</v>
      </c>
      <c r="E423" s="11" t="s">
        <v>140</v>
      </c>
      <c r="F423" s="27">
        <f>17308.6</f>
        <v>17308.599999999999</v>
      </c>
      <c r="G423" s="53">
        <f>9308.6</f>
        <v>9308.6</v>
      </c>
      <c r="H423" s="67">
        <f t="shared" si="134"/>
        <v>53.780201749419362</v>
      </c>
    </row>
    <row r="424" spans="1:8" ht="19.5" thickBot="1">
      <c r="A424" s="21" t="s">
        <v>322</v>
      </c>
      <c r="B424" s="22" t="s">
        <v>192</v>
      </c>
      <c r="C424" s="22"/>
      <c r="D424" s="22"/>
      <c r="E424" s="22"/>
      <c r="F424" s="30">
        <f>F425+F465+F514+F594</f>
        <v>2157164.4</v>
      </c>
      <c r="G424" s="43">
        <f>G425+G465+G514+G594</f>
        <v>423380.89999999997</v>
      </c>
      <c r="H424" s="69">
        <f t="shared" si="134"/>
        <v>19.626733131698259</v>
      </c>
    </row>
    <row r="425" spans="1:8" ht="18.75">
      <c r="A425" s="59" t="s">
        <v>323</v>
      </c>
      <c r="B425" s="5" t="s">
        <v>192</v>
      </c>
      <c r="C425" s="5" t="s">
        <v>6</v>
      </c>
      <c r="D425" s="12"/>
      <c r="E425" s="12"/>
      <c r="F425" s="25">
        <f>F431+F437+F426</f>
        <v>494584.50000000006</v>
      </c>
      <c r="G425" s="25">
        <f>G431+G437+G426</f>
        <v>207.2</v>
      </c>
      <c r="H425" s="66">
        <f t="shared" si="134"/>
        <v>4.1893751219457945E-2</v>
      </c>
    </row>
    <row r="426" spans="1:8" ht="37.5">
      <c r="A426" s="17" t="s">
        <v>9</v>
      </c>
      <c r="B426" s="8" t="s">
        <v>192</v>
      </c>
      <c r="C426" s="8" t="s">
        <v>6</v>
      </c>
      <c r="D426" s="8" t="s">
        <v>10</v>
      </c>
      <c r="E426" s="8"/>
      <c r="F426" s="25">
        <f t="shared" ref="F426:G429" si="137">F427</f>
        <v>78.7</v>
      </c>
      <c r="G426" s="25">
        <f t="shared" si="137"/>
        <v>78.7</v>
      </c>
      <c r="H426" s="60">
        <f t="shared" si="134"/>
        <v>100</v>
      </c>
    </row>
    <row r="427" spans="1:8" ht="37.5">
      <c r="A427" s="17" t="s">
        <v>103</v>
      </c>
      <c r="B427" s="8" t="s">
        <v>192</v>
      </c>
      <c r="C427" s="8" t="s">
        <v>6</v>
      </c>
      <c r="D427" s="6" t="s">
        <v>104</v>
      </c>
      <c r="E427" s="6"/>
      <c r="F427" s="25">
        <f t="shared" si="137"/>
        <v>78.7</v>
      </c>
      <c r="G427" s="25">
        <f t="shared" si="137"/>
        <v>78.7</v>
      </c>
      <c r="H427" s="60">
        <f t="shared" si="134"/>
        <v>100</v>
      </c>
    </row>
    <row r="428" spans="1:8" ht="46.5" customHeight="1">
      <c r="A428" s="17" t="s">
        <v>452</v>
      </c>
      <c r="B428" s="8" t="s">
        <v>192</v>
      </c>
      <c r="C428" s="8" t="s">
        <v>6</v>
      </c>
      <c r="D428" s="6">
        <v>1210200180</v>
      </c>
      <c r="E428" s="7"/>
      <c r="F428" s="25">
        <f t="shared" si="137"/>
        <v>78.7</v>
      </c>
      <c r="G428" s="25">
        <f t="shared" si="137"/>
        <v>78.7</v>
      </c>
      <c r="H428" s="60">
        <f t="shared" si="134"/>
        <v>100</v>
      </c>
    </row>
    <row r="429" spans="1:8" ht="56.25">
      <c r="A429" s="17" t="s">
        <v>29</v>
      </c>
      <c r="B429" s="8" t="s">
        <v>192</v>
      </c>
      <c r="C429" s="8" t="s">
        <v>6</v>
      </c>
      <c r="D429" s="6">
        <v>1210200180</v>
      </c>
      <c r="E429" s="6" t="s">
        <v>30</v>
      </c>
      <c r="F429" s="25">
        <f t="shared" si="137"/>
        <v>78.7</v>
      </c>
      <c r="G429" s="25">
        <f t="shared" si="137"/>
        <v>78.7</v>
      </c>
      <c r="H429" s="60">
        <f t="shared" si="134"/>
        <v>100</v>
      </c>
    </row>
    <row r="430" spans="1:8" ht="56.25">
      <c r="A430" s="17" t="s">
        <v>31</v>
      </c>
      <c r="B430" s="8" t="s">
        <v>192</v>
      </c>
      <c r="C430" s="8" t="s">
        <v>6</v>
      </c>
      <c r="D430" s="6">
        <v>1210200180</v>
      </c>
      <c r="E430" s="6" t="s">
        <v>32</v>
      </c>
      <c r="F430" s="25">
        <v>78.7</v>
      </c>
      <c r="G430" s="46">
        <v>78.7</v>
      </c>
      <c r="H430" s="60">
        <f t="shared" si="134"/>
        <v>100</v>
      </c>
    </row>
    <row r="431" spans="1:8" ht="37.5">
      <c r="A431" s="17" t="s">
        <v>232</v>
      </c>
      <c r="B431" s="8" t="s">
        <v>192</v>
      </c>
      <c r="C431" s="8" t="s">
        <v>6</v>
      </c>
      <c r="D431" s="8" t="s">
        <v>233</v>
      </c>
      <c r="E431" s="8"/>
      <c r="F431" s="26">
        <f>F432</f>
        <v>35026.5</v>
      </c>
      <c r="G431" s="47">
        <f t="shared" ref="G431:G435" si="138">G432</f>
        <v>0</v>
      </c>
      <c r="H431" s="60">
        <f t="shared" si="134"/>
        <v>0</v>
      </c>
    </row>
    <row r="432" spans="1:8" ht="56.25">
      <c r="A432" s="17" t="s">
        <v>324</v>
      </c>
      <c r="B432" s="8" t="s">
        <v>192</v>
      </c>
      <c r="C432" s="8" t="s">
        <v>6</v>
      </c>
      <c r="D432" s="6" t="s">
        <v>325</v>
      </c>
      <c r="E432" s="6"/>
      <c r="F432" s="26">
        <f>F433</f>
        <v>35026.5</v>
      </c>
      <c r="G432" s="47">
        <f t="shared" si="138"/>
        <v>0</v>
      </c>
      <c r="H432" s="60">
        <f t="shared" si="134"/>
        <v>0</v>
      </c>
    </row>
    <row r="433" spans="1:8" ht="56.25">
      <c r="A433" s="17" t="s">
        <v>326</v>
      </c>
      <c r="B433" s="8" t="s">
        <v>192</v>
      </c>
      <c r="C433" s="8" t="s">
        <v>6</v>
      </c>
      <c r="D433" s="6" t="s">
        <v>327</v>
      </c>
      <c r="E433" s="7"/>
      <c r="F433" s="26">
        <f>F434</f>
        <v>35026.5</v>
      </c>
      <c r="G433" s="47">
        <f t="shared" si="138"/>
        <v>0</v>
      </c>
      <c r="H433" s="60">
        <f t="shared" si="134"/>
        <v>0</v>
      </c>
    </row>
    <row r="434" spans="1:8" ht="18.75">
      <c r="A434" s="17" t="s">
        <v>328</v>
      </c>
      <c r="B434" s="8" t="s">
        <v>192</v>
      </c>
      <c r="C434" s="8" t="s">
        <v>6</v>
      </c>
      <c r="D434" s="6" t="s">
        <v>329</v>
      </c>
      <c r="E434" s="7"/>
      <c r="F434" s="26">
        <f>F435</f>
        <v>35026.5</v>
      </c>
      <c r="G434" s="47">
        <f t="shared" si="138"/>
        <v>0</v>
      </c>
      <c r="H434" s="60">
        <f t="shared" si="134"/>
        <v>0</v>
      </c>
    </row>
    <row r="435" spans="1:8" ht="18.75">
      <c r="A435" s="17" t="s">
        <v>43</v>
      </c>
      <c r="B435" s="8" t="s">
        <v>192</v>
      </c>
      <c r="C435" s="8" t="s">
        <v>6</v>
      </c>
      <c r="D435" s="6" t="s">
        <v>329</v>
      </c>
      <c r="E435" s="6" t="s">
        <v>44</v>
      </c>
      <c r="F435" s="26">
        <f>F436</f>
        <v>35026.5</v>
      </c>
      <c r="G435" s="47">
        <f t="shared" si="138"/>
        <v>0</v>
      </c>
      <c r="H435" s="60">
        <f t="shared" si="134"/>
        <v>0</v>
      </c>
    </row>
    <row r="436" spans="1:8" ht="93.75">
      <c r="A436" s="17" t="s">
        <v>286</v>
      </c>
      <c r="B436" s="8" t="s">
        <v>192</v>
      </c>
      <c r="C436" s="8" t="s">
        <v>6</v>
      </c>
      <c r="D436" s="6" t="s">
        <v>329</v>
      </c>
      <c r="E436" s="6" t="s">
        <v>287</v>
      </c>
      <c r="F436" s="26">
        <f>35026.5</f>
        <v>35026.5</v>
      </c>
      <c r="G436" s="48">
        <v>0</v>
      </c>
      <c r="H436" s="60">
        <f t="shared" si="134"/>
        <v>0</v>
      </c>
    </row>
    <row r="437" spans="1:8" ht="37.5">
      <c r="A437" s="17" t="s">
        <v>330</v>
      </c>
      <c r="B437" s="8" t="s">
        <v>192</v>
      </c>
      <c r="C437" s="8" t="s">
        <v>6</v>
      </c>
      <c r="D437" s="8" t="s">
        <v>331</v>
      </c>
      <c r="E437" s="8"/>
      <c r="F437" s="26">
        <f>F438+F451</f>
        <v>459479.30000000005</v>
      </c>
      <c r="G437" s="47">
        <f>G438+G451</f>
        <v>128.5</v>
      </c>
      <c r="H437" s="60">
        <f t="shared" si="134"/>
        <v>2.7966439402166757E-2</v>
      </c>
    </row>
    <row r="438" spans="1:8" ht="56.25">
      <c r="A438" s="17" t="s">
        <v>332</v>
      </c>
      <c r="B438" s="8" t="s">
        <v>192</v>
      </c>
      <c r="C438" s="8" t="s">
        <v>6</v>
      </c>
      <c r="D438" s="6" t="s">
        <v>333</v>
      </c>
      <c r="E438" s="6"/>
      <c r="F438" s="26">
        <f>F439</f>
        <v>166824.9</v>
      </c>
      <c r="G438" s="47">
        <f t="shared" ref="G438" si="139">G439</f>
        <v>0</v>
      </c>
      <c r="H438" s="60">
        <f t="shared" si="134"/>
        <v>0</v>
      </c>
    </row>
    <row r="439" spans="1:8" ht="56.25">
      <c r="A439" s="17" t="s">
        <v>334</v>
      </c>
      <c r="B439" s="8" t="s">
        <v>192</v>
      </c>
      <c r="C439" s="8" t="s">
        <v>6</v>
      </c>
      <c r="D439" s="6" t="s">
        <v>335</v>
      </c>
      <c r="E439" s="7"/>
      <c r="F439" s="26">
        <f>F443+F446+F440</f>
        <v>166824.9</v>
      </c>
      <c r="G439" s="26">
        <f>G443+G446+G440</f>
        <v>0</v>
      </c>
      <c r="H439" s="60">
        <f t="shared" si="134"/>
        <v>0</v>
      </c>
    </row>
    <row r="440" spans="1:8" ht="56.25">
      <c r="A440" s="17" t="s">
        <v>336</v>
      </c>
      <c r="B440" s="8" t="s">
        <v>192</v>
      </c>
      <c r="C440" s="8" t="s">
        <v>6</v>
      </c>
      <c r="D440" s="6" t="s">
        <v>798</v>
      </c>
      <c r="E440" s="7"/>
      <c r="F440" s="26">
        <f>F441</f>
        <v>117553.4</v>
      </c>
      <c r="G440" s="47">
        <f>G441</f>
        <v>0</v>
      </c>
      <c r="H440" s="60">
        <f t="shared" si="134"/>
        <v>0</v>
      </c>
    </row>
    <row r="441" spans="1:8" ht="56.25">
      <c r="A441" s="17" t="s">
        <v>338</v>
      </c>
      <c r="B441" s="8" t="s">
        <v>192</v>
      </c>
      <c r="C441" s="8" t="s">
        <v>6</v>
      </c>
      <c r="D441" s="6" t="s">
        <v>798</v>
      </c>
      <c r="E441" s="6" t="s">
        <v>339</v>
      </c>
      <c r="F441" s="26">
        <f>F442</f>
        <v>117553.4</v>
      </c>
      <c r="G441" s="47">
        <f>G442</f>
        <v>0</v>
      </c>
      <c r="H441" s="60">
        <f t="shared" si="134"/>
        <v>0</v>
      </c>
    </row>
    <row r="442" spans="1:8" ht="18.75">
      <c r="A442" s="17" t="s">
        <v>371</v>
      </c>
      <c r="B442" s="8" t="s">
        <v>192</v>
      </c>
      <c r="C442" s="8" t="s">
        <v>6</v>
      </c>
      <c r="D442" s="6" t="s">
        <v>798</v>
      </c>
      <c r="E442" s="6">
        <v>410</v>
      </c>
      <c r="F442" s="26">
        <v>117553.4</v>
      </c>
      <c r="G442" s="48">
        <v>0</v>
      </c>
      <c r="H442" s="60">
        <f t="shared" si="134"/>
        <v>0</v>
      </c>
    </row>
    <row r="443" spans="1:8" ht="56.25">
      <c r="A443" s="17" t="s">
        <v>336</v>
      </c>
      <c r="B443" s="8" t="s">
        <v>192</v>
      </c>
      <c r="C443" s="8" t="s">
        <v>6</v>
      </c>
      <c r="D443" s="6" t="s">
        <v>337</v>
      </c>
      <c r="E443" s="7"/>
      <c r="F443" s="26">
        <f>F444</f>
        <v>39184.5</v>
      </c>
      <c r="G443" s="47">
        <f>G444</f>
        <v>0</v>
      </c>
      <c r="H443" s="60">
        <f t="shared" si="134"/>
        <v>0</v>
      </c>
    </row>
    <row r="444" spans="1:8" ht="56.25">
      <c r="A444" s="17" t="s">
        <v>338</v>
      </c>
      <c r="B444" s="8" t="s">
        <v>192</v>
      </c>
      <c r="C444" s="8" t="s">
        <v>6</v>
      </c>
      <c r="D444" s="6" t="s">
        <v>337</v>
      </c>
      <c r="E444" s="6" t="s">
        <v>339</v>
      </c>
      <c r="F444" s="26">
        <f>F445</f>
        <v>39184.5</v>
      </c>
      <c r="G444" s="47">
        <f>G445</f>
        <v>0</v>
      </c>
      <c r="H444" s="60">
        <f t="shared" si="134"/>
        <v>0</v>
      </c>
    </row>
    <row r="445" spans="1:8" ht="18.75">
      <c r="A445" s="17" t="s">
        <v>371</v>
      </c>
      <c r="B445" s="8" t="s">
        <v>192</v>
      </c>
      <c r="C445" s="8" t="s">
        <v>6</v>
      </c>
      <c r="D445" s="6" t="s">
        <v>337</v>
      </c>
      <c r="E445" s="6">
        <v>410</v>
      </c>
      <c r="F445" s="26">
        <f>39184.5</f>
        <v>39184.5</v>
      </c>
      <c r="G445" s="48">
        <v>0</v>
      </c>
      <c r="H445" s="60">
        <f t="shared" si="134"/>
        <v>0</v>
      </c>
    </row>
    <row r="446" spans="1:8" ht="112.5">
      <c r="A446" s="17" t="s">
        <v>781</v>
      </c>
      <c r="B446" s="8" t="s">
        <v>192</v>
      </c>
      <c r="C446" s="8" t="s">
        <v>6</v>
      </c>
      <c r="D446" s="13" t="s">
        <v>780</v>
      </c>
      <c r="E446" s="6"/>
      <c r="F446" s="26">
        <f>F449+F447</f>
        <v>10087</v>
      </c>
      <c r="G446" s="26">
        <f>G449+G447</f>
        <v>0</v>
      </c>
      <c r="H446" s="60">
        <f t="shared" si="134"/>
        <v>0</v>
      </c>
    </row>
    <row r="447" spans="1:8" ht="56.25">
      <c r="A447" s="17" t="s">
        <v>29</v>
      </c>
      <c r="B447" s="8" t="s">
        <v>192</v>
      </c>
      <c r="C447" s="8" t="s">
        <v>6</v>
      </c>
      <c r="D447" s="13" t="s">
        <v>780</v>
      </c>
      <c r="E447" s="6" t="s">
        <v>30</v>
      </c>
      <c r="F447" s="26">
        <f>F448</f>
        <v>10062.6</v>
      </c>
      <c r="G447" s="26">
        <f>G448</f>
        <v>0</v>
      </c>
      <c r="H447" s="60">
        <f t="shared" si="134"/>
        <v>0</v>
      </c>
    </row>
    <row r="448" spans="1:8" ht="56.25">
      <c r="A448" s="17" t="s">
        <v>31</v>
      </c>
      <c r="B448" s="8" t="s">
        <v>192</v>
      </c>
      <c r="C448" s="8" t="s">
        <v>6</v>
      </c>
      <c r="D448" s="13" t="s">
        <v>780</v>
      </c>
      <c r="E448" s="6" t="s">
        <v>32</v>
      </c>
      <c r="F448" s="26">
        <f>10062.6</f>
        <v>10062.6</v>
      </c>
      <c r="G448" s="47">
        <v>0</v>
      </c>
      <c r="H448" s="60">
        <f t="shared" si="134"/>
        <v>0</v>
      </c>
    </row>
    <row r="449" spans="1:8" ht="56.25">
      <c r="A449" s="17" t="s">
        <v>338</v>
      </c>
      <c r="B449" s="8" t="s">
        <v>192</v>
      </c>
      <c r="C449" s="8" t="s">
        <v>6</v>
      </c>
      <c r="D449" s="13" t="s">
        <v>780</v>
      </c>
      <c r="E449" s="6" t="s">
        <v>339</v>
      </c>
      <c r="F449" s="26">
        <f>F450</f>
        <v>24.4</v>
      </c>
      <c r="G449" s="47">
        <f t="shared" ref="G449" si="140">G450</f>
        <v>0</v>
      </c>
      <c r="H449" s="60">
        <f t="shared" si="134"/>
        <v>0</v>
      </c>
    </row>
    <row r="450" spans="1:8" ht="29.25" customHeight="1">
      <c r="A450" s="17" t="s">
        <v>779</v>
      </c>
      <c r="B450" s="8" t="s">
        <v>192</v>
      </c>
      <c r="C450" s="8" t="s">
        <v>6</v>
      </c>
      <c r="D450" s="13" t="s">
        <v>780</v>
      </c>
      <c r="E450" s="6">
        <v>410</v>
      </c>
      <c r="F450" s="26">
        <v>24.4</v>
      </c>
      <c r="G450" s="48">
        <v>0</v>
      </c>
      <c r="H450" s="60">
        <f t="shared" si="134"/>
        <v>0</v>
      </c>
    </row>
    <row r="451" spans="1:8" ht="56.25">
      <c r="A451" s="17" t="s">
        <v>342</v>
      </c>
      <c r="B451" s="8" t="s">
        <v>192</v>
      </c>
      <c r="C451" s="8" t="s">
        <v>6</v>
      </c>
      <c r="D451" s="6" t="s">
        <v>343</v>
      </c>
      <c r="E451" s="6"/>
      <c r="F451" s="26">
        <f>F452+F461</f>
        <v>292654.40000000002</v>
      </c>
      <c r="G451" s="47">
        <f>G452+G461</f>
        <v>128.5</v>
      </c>
      <c r="H451" s="60">
        <f t="shared" si="134"/>
        <v>4.3908446276563748E-2</v>
      </c>
    </row>
    <row r="452" spans="1:8" ht="37.5">
      <c r="A452" s="17" t="s">
        <v>344</v>
      </c>
      <c r="B452" s="8" t="s">
        <v>192</v>
      </c>
      <c r="C452" s="8" t="s">
        <v>6</v>
      </c>
      <c r="D452" s="6" t="s">
        <v>345</v>
      </c>
      <c r="E452" s="7"/>
      <c r="F452" s="26">
        <f>F453+F458</f>
        <v>145571</v>
      </c>
      <c r="G452" s="47">
        <f t="shared" ref="G452" si="141">G453+G458</f>
        <v>128.5</v>
      </c>
      <c r="H452" s="60">
        <f t="shared" si="134"/>
        <v>8.8273076368232686E-2</v>
      </c>
    </row>
    <row r="453" spans="1:8" ht="56.25">
      <c r="A453" s="17" t="s">
        <v>346</v>
      </c>
      <c r="B453" s="8" t="s">
        <v>192</v>
      </c>
      <c r="C453" s="8" t="s">
        <v>6</v>
      </c>
      <c r="D453" s="6" t="s">
        <v>347</v>
      </c>
      <c r="E453" s="7"/>
      <c r="F453" s="26">
        <f>F454+F456</f>
        <v>10513</v>
      </c>
      <c r="G453" s="47">
        <f t="shared" ref="G453" si="142">G454+G456</f>
        <v>128.5</v>
      </c>
      <c r="H453" s="60">
        <f t="shared" si="134"/>
        <v>1.2222962046989443</v>
      </c>
    </row>
    <row r="454" spans="1:8" ht="56.25">
      <c r="A454" s="17" t="s">
        <v>29</v>
      </c>
      <c r="B454" s="8" t="s">
        <v>192</v>
      </c>
      <c r="C454" s="8" t="s">
        <v>6</v>
      </c>
      <c r="D454" s="6" t="s">
        <v>347</v>
      </c>
      <c r="E454" s="6">
        <v>200</v>
      </c>
      <c r="F454" s="26">
        <f>F455</f>
        <v>1182</v>
      </c>
      <c r="G454" s="47">
        <f t="shared" ref="G454" si="143">G455</f>
        <v>128.5</v>
      </c>
      <c r="H454" s="60">
        <f t="shared" si="134"/>
        <v>10.871404399323181</v>
      </c>
    </row>
    <row r="455" spans="1:8" ht="56.25">
      <c r="A455" s="17" t="s">
        <v>31</v>
      </c>
      <c r="B455" s="8" t="s">
        <v>192</v>
      </c>
      <c r="C455" s="8" t="s">
        <v>6</v>
      </c>
      <c r="D455" s="6" t="s">
        <v>347</v>
      </c>
      <c r="E455" s="6">
        <v>240</v>
      </c>
      <c r="F455" s="26">
        <v>1182</v>
      </c>
      <c r="G455" s="47">
        <v>128.5</v>
      </c>
      <c r="H455" s="60">
        <f t="shared" si="134"/>
        <v>10.871404399323181</v>
      </c>
    </row>
    <row r="456" spans="1:8" ht="56.25">
      <c r="A456" s="17" t="s">
        <v>338</v>
      </c>
      <c r="B456" s="8" t="s">
        <v>192</v>
      </c>
      <c r="C456" s="8" t="s">
        <v>6</v>
      </c>
      <c r="D456" s="6" t="s">
        <v>347</v>
      </c>
      <c r="E456" s="6" t="s">
        <v>339</v>
      </c>
      <c r="F456" s="26">
        <f>F457</f>
        <v>9331</v>
      </c>
      <c r="G456" s="47">
        <f t="shared" ref="G456" si="144">G457</f>
        <v>0</v>
      </c>
      <c r="H456" s="60">
        <f t="shared" si="134"/>
        <v>0</v>
      </c>
    </row>
    <row r="457" spans="1:8" ht="168.75">
      <c r="A457" s="17" t="s">
        <v>340</v>
      </c>
      <c r="B457" s="8" t="s">
        <v>192</v>
      </c>
      <c r="C457" s="8" t="s">
        <v>6</v>
      </c>
      <c r="D457" s="6" t="s">
        <v>347</v>
      </c>
      <c r="E457" s="6" t="s">
        <v>341</v>
      </c>
      <c r="F457" s="26">
        <v>9331</v>
      </c>
      <c r="G457" s="48">
        <v>0</v>
      </c>
      <c r="H457" s="60">
        <f t="shared" si="134"/>
        <v>0</v>
      </c>
    </row>
    <row r="458" spans="1:8" ht="37.5">
      <c r="A458" s="17" t="s">
        <v>348</v>
      </c>
      <c r="B458" s="8" t="s">
        <v>192</v>
      </c>
      <c r="C458" s="8" t="s">
        <v>6</v>
      </c>
      <c r="D458" s="6" t="s">
        <v>349</v>
      </c>
      <c r="E458" s="7"/>
      <c r="F458" s="26">
        <f>F459</f>
        <v>135058</v>
      </c>
      <c r="G458" s="47">
        <f t="shared" ref="G458" si="145">G459</f>
        <v>0</v>
      </c>
      <c r="H458" s="60">
        <f t="shared" si="134"/>
        <v>0</v>
      </c>
    </row>
    <row r="459" spans="1:8" ht="56.25">
      <c r="A459" s="17" t="s">
        <v>338</v>
      </c>
      <c r="B459" s="8" t="s">
        <v>192</v>
      </c>
      <c r="C459" s="8" t="s">
        <v>6</v>
      </c>
      <c r="D459" s="6" t="s">
        <v>349</v>
      </c>
      <c r="E459" s="6" t="s">
        <v>339</v>
      </c>
      <c r="F459" s="26">
        <f>F460</f>
        <v>135058</v>
      </c>
      <c r="G459" s="47">
        <f>G460</f>
        <v>0</v>
      </c>
      <c r="H459" s="60">
        <f t="shared" si="134"/>
        <v>0</v>
      </c>
    </row>
    <row r="460" spans="1:8" ht="18.75">
      <c r="A460" s="17" t="s">
        <v>371</v>
      </c>
      <c r="B460" s="8" t="s">
        <v>192</v>
      </c>
      <c r="C460" s="8" t="s">
        <v>6</v>
      </c>
      <c r="D460" s="6" t="s">
        <v>349</v>
      </c>
      <c r="E460" s="6">
        <v>410</v>
      </c>
      <c r="F460" s="26">
        <f>117723.6+16326.4+1008</f>
        <v>135058</v>
      </c>
      <c r="G460" s="47">
        <v>0</v>
      </c>
      <c r="H460" s="60">
        <f t="shared" si="134"/>
        <v>0</v>
      </c>
    </row>
    <row r="461" spans="1:8" ht="150">
      <c r="A461" s="17" t="s">
        <v>350</v>
      </c>
      <c r="B461" s="8" t="s">
        <v>192</v>
      </c>
      <c r="C461" s="8" t="s">
        <v>6</v>
      </c>
      <c r="D461" s="6" t="s">
        <v>351</v>
      </c>
      <c r="E461" s="7"/>
      <c r="F461" s="26">
        <f>F462</f>
        <v>147083.4</v>
      </c>
      <c r="G461" s="47">
        <f t="shared" ref="G461:G463" si="146">G462</f>
        <v>0</v>
      </c>
      <c r="H461" s="60">
        <f t="shared" si="134"/>
        <v>0</v>
      </c>
    </row>
    <row r="462" spans="1:8" ht="37.5">
      <c r="A462" s="17" t="s">
        <v>348</v>
      </c>
      <c r="B462" s="8" t="s">
        <v>192</v>
      </c>
      <c r="C462" s="8" t="s">
        <v>6</v>
      </c>
      <c r="D462" s="6" t="s">
        <v>352</v>
      </c>
      <c r="E462" s="7"/>
      <c r="F462" s="26">
        <f>F463</f>
        <v>147083.4</v>
      </c>
      <c r="G462" s="47">
        <f t="shared" si="146"/>
        <v>0</v>
      </c>
      <c r="H462" s="60">
        <f t="shared" si="134"/>
        <v>0</v>
      </c>
    </row>
    <row r="463" spans="1:8" ht="56.25">
      <c r="A463" s="17" t="s">
        <v>338</v>
      </c>
      <c r="B463" s="8" t="s">
        <v>192</v>
      </c>
      <c r="C463" s="8" t="s">
        <v>6</v>
      </c>
      <c r="D463" s="6" t="s">
        <v>352</v>
      </c>
      <c r="E463" s="6" t="s">
        <v>339</v>
      </c>
      <c r="F463" s="26">
        <f>F464</f>
        <v>147083.4</v>
      </c>
      <c r="G463" s="47">
        <f t="shared" si="146"/>
        <v>0</v>
      </c>
      <c r="H463" s="60">
        <f t="shared" si="134"/>
        <v>0</v>
      </c>
    </row>
    <row r="464" spans="1:8" ht="30.75" customHeight="1">
      <c r="A464" s="17" t="s">
        <v>779</v>
      </c>
      <c r="B464" s="8" t="s">
        <v>192</v>
      </c>
      <c r="C464" s="8" t="s">
        <v>6</v>
      </c>
      <c r="D464" s="6" t="s">
        <v>352</v>
      </c>
      <c r="E464" s="6">
        <v>410</v>
      </c>
      <c r="F464" s="26">
        <v>147083.4</v>
      </c>
      <c r="G464" s="48">
        <v>0</v>
      </c>
      <c r="H464" s="60">
        <f t="shared" si="134"/>
        <v>0</v>
      </c>
    </row>
    <row r="465" spans="1:8" ht="18.75">
      <c r="A465" s="17" t="s">
        <v>353</v>
      </c>
      <c r="B465" s="8" t="s">
        <v>192</v>
      </c>
      <c r="C465" s="8" t="s">
        <v>8</v>
      </c>
      <c r="D465" s="9"/>
      <c r="E465" s="9"/>
      <c r="F465" s="26">
        <f>F466</f>
        <v>551182.69999999995</v>
      </c>
      <c r="G465" s="26">
        <f>G466</f>
        <v>212741.4</v>
      </c>
      <c r="H465" s="60">
        <f t="shared" si="134"/>
        <v>38.597256408809635</v>
      </c>
    </row>
    <row r="466" spans="1:8" ht="56.25">
      <c r="A466" s="17" t="s">
        <v>354</v>
      </c>
      <c r="B466" s="8" t="s">
        <v>192</v>
      </c>
      <c r="C466" s="8" t="s">
        <v>8</v>
      </c>
      <c r="D466" s="8" t="s">
        <v>355</v>
      </c>
      <c r="E466" s="8"/>
      <c r="F466" s="26">
        <f>F467+F472+F481+F490+F495+F502</f>
        <v>551182.69999999995</v>
      </c>
      <c r="G466" s="26">
        <f>G467+G472+G481+G490+G495+G502</f>
        <v>212741.4</v>
      </c>
      <c r="H466" s="60">
        <f t="shared" si="134"/>
        <v>38.597256408809635</v>
      </c>
    </row>
    <row r="467" spans="1:8" ht="18.75">
      <c r="A467" s="17" t="s">
        <v>356</v>
      </c>
      <c r="B467" s="8" t="s">
        <v>192</v>
      </c>
      <c r="C467" s="8" t="s">
        <v>8</v>
      </c>
      <c r="D467" s="6" t="s">
        <v>357</v>
      </c>
      <c r="E467" s="6"/>
      <c r="F467" s="26">
        <f>F468</f>
        <v>2500</v>
      </c>
      <c r="G467" s="47">
        <f t="shared" ref="G467:G470" si="147">G468</f>
        <v>0</v>
      </c>
      <c r="H467" s="60">
        <f t="shared" si="134"/>
        <v>0</v>
      </c>
    </row>
    <row r="468" spans="1:8" ht="112.5">
      <c r="A468" s="17" t="s">
        <v>358</v>
      </c>
      <c r="B468" s="8" t="s">
        <v>192</v>
      </c>
      <c r="C468" s="8" t="s">
        <v>8</v>
      </c>
      <c r="D468" s="6" t="s">
        <v>359</v>
      </c>
      <c r="E468" s="7"/>
      <c r="F468" s="26">
        <f>F469</f>
        <v>2500</v>
      </c>
      <c r="G468" s="47">
        <f t="shared" si="147"/>
        <v>0</v>
      </c>
      <c r="H468" s="60">
        <f t="shared" si="134"/>
        <v>0</v>
      </c>
    </row>
    <row r="469" spans="1:8" ht="75">
      <c r="A469" s="17" t="s">
        <v>360</v>
      </c>
      <c r="B469" s="8" t="s">
        <v>192</v>
      </c>
      <c r="C469" s="8" t="s">
        <v>8</v>
      </c>
      <c r="D469" s="6" t="s">
        <v>361</v>
      </c>
      <c r="E469" s="7"/>
      <c r="F469" s="26">
        <f>F470</f>
        <v>2500</v>
      </c>
      <c r="G469" s="47">
        <f t="shared" si="147"/>
        <v>0</v>
      </c>
      <c r="H469" s="60">
        <f t="shared" si="134"/>
        <v>0</v>
      </c>
    </row>
    <row r="470" spans="1:8" ht="56.25">
      <c r="A470" s="17" t="s">
        <v>29</v>
      </c>
      <c r="B470" s="8" t="s">
        <v>192</v>
      </c>
      <c r="C470" s="8" t="s">
        <v>8</v>
      </c>
      <c r="D470" s="6" t="s">
        <v>361</v>
      </c>
      <c r="E470" s="6" t="s">
        <v>30</v>
      </c>
      <c r="F470" s="26">
        <f>F471</f>
        <v>2500</v>
      </c>
      <c r="G470" s="47">
        <f t="shared" si="147"/>
        <v>0</v>
      </c>
      <c r="H470" s="60">
        <f t="shared" si="134"/>
        <v>0</v>
      </c>
    </row>
    <row r="471" spans="1:8" ht="56.25">
      <c r="A471" s="17" t="s">
        <v>31</v>
      </c>
      <c r="B471" s="8" t="s">
        <v>192</v>
      </c>
      <c r="C471" s="8" t="s">
        <v>8</v>
      </c>
      <c r="D471" s="6" t="s">
        <v>361</v>
      </c>
      <c r="E471" s="6" t="s">
        <v>32</v>
      </c>
      <c r="F471" s="26">
        <v>2500</v>
      </c>
      <c r="G471" s="48">
        <v>0</v>
      </c>
      <c r="H471" s="60">
        <f t="shared" si="134"/>
        <v>0</v>
      </c>
    </row>
    <row r="472" spans="1:8" ht="18.75">
      <c r="A472" s="17" t="s">
        <v>362</v>
      </c>
      <c r="B472" s="8" t="s">
        <v>192</v>
      </c>
      <c r="C472" s="8" t="s">
        <v>8</v>
      </c>
      <c r="D472" s="6" t="s">
        <v>363</v>
      </c>
      <c r="E472" s="6"/>
      <c r="F472" s="26">
        <f>F473+F477</f>
        <v>102935</v>
      </c>
      <c r="G472" s="47">
        <f>G473+G477</f>
        <v>0</v>
      </c>
      <c r="H472" s="60">
        <f t="shared" si="134"/>
        <v>0</v>
      </c>
    </row>
    <row r="473" spans="1:8" ht="112.5">
      <c r="A473" s="17" t="s">
        <v>364</v>
      </c>
      <c r="B473" s="8" t="s">
        <v>192</v>
      </c>
      <c r="C473" s="8" t="s">
        <v>8</v>
      </c>
      <c r="D473" s="6" t="s">
        <v>365</v>
      </c>
      <c r="E473" s="7"/>
      <c r="F473" s="26">
        <f>F474</f>
        <v>6900</v>
      </c>
      <c r="G473" s="47">
        <f>G474</f>
        <v>0</v>
      </c>
      <c r="H473" s="60">
        <f t="shared" si="134"/>
        <v>0</v>
      </c>
    </row>
    <row r="474" spans="1:8" ht="75">
      <c r="A474" s="17" t="s">
        <v>360</v>
      </c>
      <c r="B474" s="8" t="s">
        <v>192</v>
      </c>
      <c r="C474" s="8" t="s">
        <v>8</v>
      </c>
      <c r="D474" s="6" t="s">
        <v>366</v>
      </c>
      <c r="E474" s="7"/>
      <c r="F474" s="26">
        <f>F475</f>
        <v>6900</v>
      </c>
      <c r="G474" s="47">
        <f t="shared" ref="G474:G475" si="148">G475</f>
        <v>0</v>
      </c>
      <c r="H474" s="60">
        <f t="shared" si="134"/>
        <v>0</v>
      </c>
    </row>
    <row r="475" spans="1:8" ht="56.25">
      <c r="A475" s="17" t="s">
        <v>29</v>
      </c>
      <c r="B475" s="8" t="s">
        <v>192</v>
      </c>
      <c r="C475" s="8" t="s">
        <v>8</v>
      </c>
      <c r="D475" s="6" t="s">
        <v>366</v>
      </c>
      <c r="E475" s="6" t="s">
        <v>30</v>
      </c>
      <c r="F475" s="26">
        <f>F476</f>
        <v>6900</v>
      </c>
      <c r="G475" s="47">
        <f t="shared" si="148"/>
        <v>0</v>
      </c>
      <c r="H475" s="60">
        <f t="shared" si="134"/>
        <v>0</v>
      </c>
    </row>
    <row r="476" spans="1:8" ht="56.25">
      <c r="A476" s="17" t="s">
        <v>31</v>
      </c>
      <c r="B476" s="8" t="s">
        <v>192</v>
      </c>
      <c r="C476" s="8" t="s">
        <v>8</v>
      </c>
      <c r="D476" s="6" t="s">
        <v>366</v>
      </c>
      <c r="E476" s="6" t="s">
        <v>32</v>
      </c>
      <c r="F476" s="26">
        <v>6900</v>
      </c>
      <c r="G476" s="48">
        <v>0</v>
      </c>
      <c r="H476" s="60">
        <f t="shared" ref="H476:H542" si="149">G476/F476*100</f>
        <v>0</v>
      </c>
    </row>
    <row r="477" spans="1:8" ht="112.5">
      <c r="A477" s="17" t="s">
        <v>367</v>
      </c>
      <c r="B477" s="8" t="s">
        <v>192</v>
      </c>
      <c r="C477" s="8" t="s">
        <v>8</v>
      </c>
      <c r="D477" s="6" t="s">
        <v>368</v>
      </c>
      <c r="E477" s="7"/>
      <c r="F477" s="26">
        <f t="shared" ref="F477:G479" si="150">F478</f>
        <v>96035</v>
      </c>
      <c r="G477" s="47">
        <f t="shared" si="150"/>
        <v>0</v>
      </c>
      <c r="H477" s="60">
        <f t="shared" si="149"/>
        <v>0</v>
      </c>
    </row>
    <row r="478" spans="1:8" ht="56.25">
      <c r="A478" s="17" t="s">
        <v>369</v>
      </c>
      <c r="B478" s="8" t="s">
        <v>192</v>
      </c>
      <c r="C478" s="8" t="s">
        <v>8</v>
      </c>
      <c r="D478" s="6" t="s">
        <v>370</v>
      </c>
      <c r="E478" s="7"/>
      <c r="F478" s="26">
        <f t="shared" si="150"/>
        <v>96035</v>
      </c>
      <c r="G478" s="47">
        <f t="shared" si="150"/>
        <v>0</v>
      </c>
      <c r="H478" s="60">
        <f t="shared" si="149"/>
        <v>0</v>
      </c>
    </row>
    <row r="479" spans="1:8" ht="56.25">
      <c r="A479" s="17" t="s">
        <v>338</v>
      </c>
      <c r="B479" s="8" t="s">
        <v>192</v>
      </c>
      <c r="C479" s="8" t="s">
        <v>8</v>
      </c>
      <c r="D479" s="6" t="s">
        <v>370</v>
      </c>
      <c r="E479" s="6" t="s">
        <v>339</v>
      </c>
      <c r="F479" s="26">
        <f t="shared" si="150"/>
        <v>96035</v>
      </c>
      <c r="G479" s="47">
        <f t="shared" si="150"/>
        <v>0</v>
      </c>
      <c r="H479" s="60">
        <f t="shared" si="149"/>
        <v>0</v>
      </c>
    </row>
    <row r="480" spans="1:8" ht="18.75">
      <c r="A480" s="17" t="s">
        <v>371</v>
      </c>
      <c r="B480" s="8" t="s">
        <v>192</v>
      </c>
      <c r="C480" s="8" t="s">
        <v>8</v>
      </c>
      <c r="D480" s="6" t="s">
        <v>370</v>
      </c>
      <c r="E480" s="6" t="s">
        <v>372</v>
      </c>
      <c r="F480" s="26">
        <v>96035</v>
      </c>
      <c r="G480" s="48">
        <v>0</v>
      </c>
      <c r="H480" s="60">
        <f t="shared" si="149"/>
        <v>0</v>
      </c>
    </row>
    <row r="481" spans="1:8" ht="56.25">
      <c r="A481" s="17" t="s">
        <v>373</v>
      </c>
      <c r="B481" s="8" t="s">
        <v>192</v>
      </c>
      <c r="C481" s="8" t="s">
        <v>8</v>
      </c>
      <c r="D481" s="6" t="s">
        <v>374</v>
      </c>
      <c r="E481" s="6"/>
      <c r="F481" s="26">
        <f>F482</f>
        <v>143877</v>
      </c>
      <c r="G481" s="26">
        <f>G482</f>
        <v>3392.9</v>
      </c>
      <c r="H481" s="60">
        <f t="shared" si="149"/>
        <v>2.3581948469873573</v>
      </c>
    </row>
    <row r="482" spans="1:8" ht="93.75">
      <c r="A482" s="17" t="s">
        <v>375</v>
      </c>
      <c r="B482" s="8" t="s">
        <v>192</v>
      </c>
      <c r="C482" s="8" t="s">
        <v>8</v>
      </c>
      <c r="D482" s="6" t="s">
        <v>376</v>
      </c>
      <c r="E482" s="7"/>
      <c r="F482" s="26">
        <f>F483+F486</f>
        <v>143877</v>
      </c>
      <c r="G482" s="26">
        <f>G483+G486</f>
        <v>3392.9</v>
      </c>
      <c r="H482" s="60">
        <f t="shared" si="149"/>
        <v>2.3581948469873573</v>
      </c>
    </row>
    <row r="483" spans="1:8" ht="75">
      <c r="A483" s="17" t="s">
        <v>360</v>
      </c>
      <c r="B483" s="8" t="s">
        <v>192</v>
      </c>
      <c r="C483" s="8" t="s">
        <v>8</v>
      </c>
      <c r="D483" s="6" t="s">
        <v>377</v>
      </c>
      <c r="E483" s="7"/>
      <c r="F483" s="26">
        <f>F484</f>
        <v>32192.2</v>
      </c>
      <c r="G483" s="47">
        <f t="shared" ref="G483:G484" si="151">G484</f>
        <v>3392.9</v>
      </c>
      <c r="H483" s="60">
        <f t="shared" si="149"/>
        <v>10.539509570641336</v>
      </c>
    </row>
    <row r="484" spans="1:8" ht="56.25">
      <c r="A484" s="17" t="s">
        <v>29</v>
      </c>
      <c r="B484" s="8" t="s">
        <v>192</v>
      </c>
      <c r="C484" s="8" t="s">
        <v>8</v>
      </c>
      <c r="D484" s="6" t="s">
        <v>377</v>
      </c>
      <c r="E484" s="6" t="s">
        <v>30</v>
      </c>
      <c r="F484" s="26">
        <f>F485</f>
        <v>32192.2</v>
      </c>
      <c r="G484" s="47">
        <f t="shared" si="151"/>
        <v>3392.9</v>
      </c>
      <c r="H484" s="60">
        <f t="shared" si="149"/>
        <v>10.539509570641336</v>
      </c>
    </row>
    <row r="485" spans="1:8" ht="56.25">
      <c r="A485" s="17" t="s">
        <v>31</v>
      </c>
      <c r="B485" s="8" t="s">
        <v>192</v>
      </c>
      <c r="C485" s="8" t="s">
        <v>8</v>
      </c>
      <c r="D485" s="6" t="s">
        <v>377</v>
      </c>
      <c r="E485" s="6" t="s">
        <v>32</v>
      </c>
      <c r="F485" s="26">
        <f>32192.2</f>
        <v>32192.2</v>
      </c>
      <c r="G485" s="48">
        <f>3392.9</f>
        <v>3392.9</v>
      </c>
      <c r="H485" s="60">
        <f t="shared" si="149"/>
        <v>10.539509570641336</v>
      </c>
    </row>
    <row r="486" spans="1:8" ht="37.5">
      <c r="A486" s="17" t="s">
        <v>378</v>
      </c>
      <c r="B486" s="8" t="s">
        <v>192</v>
      </c>
      <c r="C486" s="8" t="s">
        <v>8</v>
      </c>
      <c r="D486" s="6" t="s">
        <v>379</v>
      </c>
      <c r="E486" s="7"/>
      <c r="F486" s="26">
        <f>F487</f>
        <v>111684.8</v>
      </c>
      <c r="G486" s="26">
        <f>G487</f>
        <v>0</v>
      </c>
      <c r="H486" s="60">
        <f t="shared" si="149"/>
        <v>0</v>
      </c>
    </row>
    <row r="487" spans="1:8" ht="56.25">
      <c r="A487" s="17" t="s">
        <v>338</v>
      </c>
      <c r="B487" s="8" t="s">
        <v>192</v>
      </c>
      <c r="C487" s="8" t="s">
        <v>8</v>
      </c>
      <c r="D487" s="6" t="s">
        <v>379</v>
      </c>
      <c r="E487" s="6" t="s">
        <v>339</v>
      </c>
      <c r="F487" s="26">
        <f>F488+F489</f>
        <v>111684.8</v>
      </c>
      <c r="G487" s="26">
        <f>G488+G489</f>
        <v>0</v>
      </c>
      <c r="H487" s="60">
        <f t="shared" si="149"/>
        <v>0</v>
      </c>
    </row>
    <row r="488" spans="1:8" ht="18.75">
      <c r="A488" s="17" t="s">
        <v>371</v>
      </c>
      <c r="B488" s="8" t="s">
        <v>192</v>
      </c>
      <c r="C488" s="8" t="s">
        <v>8</v>
      </c>
      <c r="D488" s="6" t="s">
        <v>379</v>
      </c>
      <c r="E488" s="6" t="s">
        <v>372</v>
      </c>
      <c r="F488" s="26">
        <v>81353</v>
      </c>
      <c r="G488" s="48">
        <v>0</v>
      </c>
      <c r="H488" s="60">
        <f t="shared" si="149"/>
        <v>0</v>
      </c>
    </row>
    <row r="489" spans="1:8" ht="168.75">
      <c r="A489" s="17" t="s">
        <v>340</v>
      </c>
      <c r="B489" s="8" t="s">
        <v>192</v>
      </c>
      <c r="C489" s="8" t="s">
        <v>8</v>
      </c>
      <c r="D489" s="6" t="s">
        <v>379</v>
      </c>
      <c r="E489" s="6">
        <v>460</v>
      </c>
      <c r="F489" s="26">
        <v>30331.8</v>
      </c>
      <c r="G489" s="48">
        <v>0</v>
      </c>
      <c r="H489" s="60">
        <f t="shared" si="149"/>
        <v>0</v>
      </c>
    </row>
    <row r="490" spans="1:8" ht="37.5">
      <c r="A490" s="17" t="s">
        <v>380</v>
      </c>
      <c r="B490" s="8" t="s">
        <v>192</v>
      </c>
      <c r="C490" s="8" t="s">
        <v>8</v>
      </c>
      <c r="D490" s="6" t="s">
        <v>381</v>
      </c>
      <c r="E490" s="6"/>
      <c r="F490" s="26">
        <f>F491</f>
        <v>350</v>
      </c>
      <c r="G490" s="47">
        <f t="shared" ref="G490:G493" si="152">G491</f>
        <v>23.9</v>
      </c>
      <c r="H490" s="60">
        <f t="shared" si="149"/>
        <v>6.8285714285714283</v>
      </c>
    </row>
    <row r="491" spans="1:8" ht="37.5">
      <c r="A491" s="17" t="s">
        <v>382</v>
      </c>
      <c r="B491" s="8" t="s">
        <v>192</v>
      </c>
      <c r="C491" s="8" t="s">
        <v>8</v>
      </c>
      <c r="D491" s="6" t="s">
        <v>383</v>
      </c>
      <c r="E491" s="7"/>
      <c r="F491" s="26">
        <f>F492</f>
        <v>350</v>
      </c>
      <c r="G491" s="47">
        <f t="shared" si="152"/>
        <v>23.9</v>
      </c>
      <c r="H491" s="60">
        <f t="shared" si="149"/>
        <v>6.8285714285714283</v>
      </c>
    </row>
    <row r="492" spans="1:8" ht="75">
      <c r="A492" s="17" t="s">
        <v>384</v>
      </c>
      <c r="B492" s="8" t="s">
        <v>192</v>
      </c>
      <c r="C492" s="8" t="s">
        <v>8</v>
      </c>
      <c r="D492" s="6" t="s">
        <v>385</v>
      </c>
      <c r="E492" s="7"/>
      <c r="F492" s="26">
        <f>F493</f>
        <v>350</v>
      </c>
      <c r="G492" s="47">
        <f t="shared" si="152"/>
        <v>23.9</v>
      </c>
      <c r="H492" s="60">
        <f t="shared" si="149"/>
        <v>6.8285714285714283</v>
      </c>
    </row>
    <row r="493" spans="1:8" ht="56.25">
      <c r="A493" s="17" t="s">
        <v>29</v>
      </c>
      <c r="B493" s="8" t="s">
        <v>192</v>
      </c>
      <c r="C493" s="8" t="s">
        <v>8</v>
      </c>
      <c r="D493" s="6" t="s">
        <v>385</v>
      </c>
      <c r="E493" s="6" t="s">
        <v>30</v>
      </c>
      <c r="F493" s="26">
        <f>F494</f>
        <v>350</v>
      </c>
      <c r="G493" s="47">
        <f t="shared" si="152"/>
        <v>23.9</v>
      </c>
      <c r="H493" s="60">
        <f t="shared" si="149"/>
        <v>6.8285714285714283</v>
      </c>
    </row>
    <row r="494" spans="1:8" ht="56.25">
      <c r="A494" s="17" t="s">
        <v>31</v>
      </c>
      <c r="B494" s="8" t="s">
        <v>192</v>
      </c>
      <c r="C494" s="8" t="s">
        <v>8</v>
      </c>
      <c r="D494" s="6" t="s">
        <v>385</v>
      </c>
      <c r="E494" s="6" t="s">
        <v>32</v>
      </c>
      <c r="F494" s="26">
        <v>350</v>
      </c>
      <c r="G494" s="48">
        <v>23.9</v>
      </c>
      <c r="H494" s="60">
        <f t="shared" si="149"/>
        <v>6.8285714285714283</v>
      </c>
    </row>
    <row r="495" spans="1:8" ht="18.75">
      <c r="A495" s="17" t="s">
        <v>386</v>
      </c>
      <c r="B495" s="8" t="s">
        <v>192</v>
      </c>
      <c r="C495" s="8" t="s">
        <v>8</v>
      </c>
      <c r="D495" s="6" t="s">
        <v>387</v>
      </c>
      <c r="E495" s="6"/>
      <c r="F495" s="26">
        <f>F496</f>
        <v>19789.400000000001</v>
      </c>
      <c r="G495" s="47">
        <f t="shared" ref="G495:G498" si="153">G496</f>
        <v>1734</v>
      </c>
      <c r="H495" s="60">
        <f t="shared" si="149"/>
        <v>8.7622666680141883</v>
      </c>
    </row>
    <row r="496" spans="1:8" ht="37.5">
      <c r="A496" s="17" t="s">
        <v>388</v>
      </c>
      <c r="B496" s="8" t="s">
        <v>192</v>
      </c>
      <c r="C496" s="8" t="s">
        <v>8</v>
      </c>
      <c r="D496" s="6" t="s">
        <v>389</v>
      </c>
      <c r="E496" s="7"/>
      <c r="F496" s="26">
        <f>F497</f>
        <v>19789.400000000001</v>
      </c>
      <c r="G496" s="47">
        <f t="shared" si="153"/>
        <v>1734</v>
      </c>
      <c r="H496" s="60">
        <f t="shared" si="149"/>
        <v>8.7622666680141883</v>
      </c>
    </row>
    <row r="497" spans="1:8" ht="75">
      <c r="A497" s="17" t="s">
        <v>360</v>
      </c>
      <c r="B497" s="8" t="s">
        <v>192</v>
      </c>
      <c r="C497" s="8" t="s">
        <v>8</v>
      </c>
      <c r="D497" s="6" t="s">
        <v>390</v>
      </c>
      <c r="E497" s="7"/>
      <c r="F497" s="26">
        <f>F498+F500</f>
        <v>19789.400000000001</v>
      </c>
      <c r="G497" s="26">
        <f>G498+G500</f>
        <v>1734</v>
      </c>
      <c r="H497" s="60">
        <f t="shared" si="149"/>
        <v>8.7622666680141883</v>
      </c>
    </row>
    <row r="498" spans="1:8" ht="56.25">
      <c r="A498" s="17" t="s">
        <v>29</v>
      </c>
      <c r="B498" s="8" t="s">
        <v>192</v>
      </c>
      <c r="C498" s="8" t="s">
        <v>8</v>
      </c>
      <c r="D498" s="6" t="s">
        <v>390</v>
      </c>
      <c r="E498" s="6" t="s">
        <v>30</v>
      </c>
      <c r="F498" s="26">
        <f>F499</f>
        <v>18500</v>
      </c>
      <c r="G498" s="47">
        <f t="shared" si="153"/>
        <v>1686.1</v>
      </c>
      <c r="H498" s="60">
        <f t="shared" si="149"/>
        <v>9.1140540540540531</v>
      </c>
    </row>
    <row r="499" spans="1:8" ht="56.25">
      <c r="A499" s="17" t="s">
        <v>31</v>
      </c>
      <c r="B499" s="8" t="s">
        <v>192</v>
      </c>
      <c r="C499" s="8" t="s">
        <v>8</v>
      </c>
      <c r="D499" s="6" t="s">
        <v>390</v>
      </c>
      <c r="E499" s="6" t="s">
        <v>32</v>
      </c>
      <c r="F499" s="26">
        <v>18500</v>
      </c>
      <c r="G499" s="48">
        <v>1686.1</v>
      </c>
      <c r="H499" s="60">
        <f t="shared" si="149"/>
        <v>9.1140540540540531</v>
      </c>
    </row>
    <row r="500" spans="1:8" ht="56.25">
      <c r="A500" s="17" t="s">
        <v>338</v>
      </c>
      <c r="B500" s="8" t="s">
        <v>192</v>
      </c>
      <c r="C500" s="8" t="s">
        <v>8</v>
      </c>
      <c r="D500" s="6" t="s">
        <v>390</v>
      </c>
      <c r="E500" s="6">
        <v>400</v>
      </c>
      <c r="F500" s="26">
        <f>F501</f>
        <v>1289.4000000000001</v>
      </c>
      <c r="G500" s="48">
        <f>G501</f>
        <v>47.9</v>
      </c>
      <c r="H500" s="60">
        <f t="shared" si="149"/>
        <v>3.7149061579029001</v>
      </c>
    </row>
    <row r="501" spans="1:8" ht="168.75">
      <c r="A501" s="17" t="s">
        <v>340</v>
      </c>
      <c r="B501" s="8" t="s">
        <v>192</v>
      </c>
      <c r="C501" s="8" t="s">
        <v>8</v>
      </c>
      <c r="D501" s="6" t="s">
        <v>390</v>
      </c>
      <c r="E501" s="6">
        <v>460</v>
      </c>
      <c r="F501" s="26">
        <v>1289.4000000000001</v>
      </c>
      <c r="G501" s="48">
        <v>47.9</v>
      </c>
      <c r="H501" s="60">
        <f t="shared" si="149"/>
        <v>3.7149061579029001</v>
      </c>
    </row>
    <row r="502" spans="1:8" ht="18.75">
      <c r="A502" s="17" t="s">
        <v>11</v>
      </c>
      <c r="B502" s="8" t="s">
        <v>192</v>
      </c>
      <c r="C502" s="8" t="s">
        <v>8</v>
      </c>
      <c r="D502" s="6" t="s">
        <v>391</v>
      </c>
      <c r="E502" s="6"/>
      <c r="F502" s="26">
        <f>F503</f>
        <v>281731.3</v>
      </c>
      <c r="G502" s="47">
        <f t="shared" ref="G502" si="154">G503</f>
        <v>207590.6</v>
      </c>
      <c r="H502" s="60">
        <f t="shared" si="149"/>
        <v>73.683896677436977</v>
      </c>
    </row>
    <row r="503" spans="1:8" ht="56.25">
      <c r="A503" s="17" t="s">
        <v>13</v>
      </c>
      <c r="B503" s="8" t="s">
        <v>192</v>
      </c>
      <c r="C503" s="8" t="s">
        <v>8</v>
      </c>
      <c r="D503" s="6" t="s">
        <v>392</v>
      </c>
      <c r="E503" s="7"/>
      <c r="F503" s="26">
        <f>F504+F511</f>
        <v>281731.3</v>
      </c>
      <c r="G503" s="26">
        <f>G504+G511</f>
        <v>207590.6</v>
      </c>
      <c r="H503" s="60">
        <f t="shared" si="149"/>
        <v>73.683896677436977</v>
      </c>
    </row>
    <row r="504" spans="1:8" ht="75">
      <c r="A504" s="17" t="s">
        <v>360</v>
      </c>
      <c r="B504" s="8" t="s">
        <v>192</v>
      </c>
      <c r="C504" s="8" t="s">
        <v>8</v>
      </c>
      <c r="D504" s="6" t="s">
        <v>393</v>
      </c>
      <c r="E504" s="7"/>
      <c r="F504" s="26">
        <f>F505+F507</f>
        <v>269973.7</v>
      </c>
      <c r="G504" s="47">
        <f>G505+G507</f>
        <v>206710</v>
      </c>
      <c r="H504" s="60">
        <f t="shared" si="149"/>
        <v>76.566717424697288</v>
      </c>
    </row>
    <row r="505" spans="1:8" ht="56.25">
      <c r="A505" s="17" t="s">
        <v>29</v>
      </c>
      <c r="B505" s="8" t="s">
        <v>192</v>
      </c>
      <c r="C505" s="8" t="s">
        <v>8</v>
      </c>
      <c r="D505" s="6" t="s">
        <v>393</v>
      </c>
      <c r="E505" s="6" t="s">
        <v>30</v>
      </c>
      <c r="F505" s="26">
        <f>F506</f>
        <v>14546.5</v>
      </c>
      <c r="G505" s="47">
        <f t="shared" ref="G505" si="155">G506</f>
        <v>6282.9</v>
      </c>
      <c r="H505" s="60">
        <f t="shared" si="149"/>
        <v>43.191833086996866</v>
      </c>
    </row>
    <row r="506" spans="1:8" ht="56.25">
      <c r="A506" s="17" t="s">
        <v>31</v>
      </c>
      <c r="B506" s="8" t="s">
        <v>192</v>
      </c>
      <c r="C506" s="8" t="s">
        <v>8</v>
      </c>
      <c r="D506" s="6" t="s">
        <v>393</v>
      </c>
      <c r="E506" s="6" t="s">
        <v>32</v>
      </c>
      <c r="F506" s="26">
        <v>14546.5</v>
      </c>
      <c r="G506" s="48">
        <v>6282.9</v>
      </c>
      <c r="H506" s="60">
        <f t="shared" si="149"/>
        <v>43.191833086996866</v>
      </c>
    </row>
    <row r="507" spans="1:8" ht="18.75">
      <c r="A507" s="17" t="s">
        <v>43</v>
      </c>
      <c r="B507" s="8" t="s">
        <v>192</v>
      </c>
      <c r="C507" s="8" t="s">
        <v>8</v>
      </c>
      <c r="D507" s="6" t="s">
        <v>393</v>
      </c>
      <c r="E507" s="6" t="s">
        <v>44</v>
      </c>
      <c r="F507" s="26">
        <f>F508+F510+F509</f>
        <v>255427.20000000001</v>
      </c>
      <c r="G507" s="26">
        <f>G508+G510+G509</f>
        <v>200427.1</v>
      </c>
      <c r="H507" s="60">
        <f t="shared" si="149"/>
        <v>78.467406760125783</v>
      </c>
    </row>
    <row r="508" spans="1:8" ht="93.75">
      <c r="A508" s="17" t="s">
        <v>286</v>
      </c>
      <c r="B508" s="8" t="s">
        <v>192</v>
      </c>
      <c r="C508" s="8" t="s">
        <v>8</v>
      </c>
      <c r="D508" s="6" t="s">
        <v>393</v>
      </c>
      <c r="E508" s="6" t="s">
        <v>287</v>
      </c>
      <c r="F508" s="26">
        <v>40000</v>
      </c>
      <c r="G508" s="48">
        <v>0</v>
      </c>
      <c r="H508" s="60">
        <f t="shared" si="149"/>
        <v>0</v>
      </c>
    </row>
    <row r="509" spans="1:8" ht="18.75">
      <c r="A509" s="17" t="s">
        <v>113</v>
      </c>
      <c r="B509" s="8" t="s">
        <v>192</v>
      </c>
      <c r="C509" s="8" t="s">
        <v>8</v>
      </c>
      <c r="D509" s="6" t="s">
        <v>393</v>
      </c>
      <c r="E509" s="6">
        <v>830</v>
      </c>
      <c r="F509" s="26">
        <v>427.2</v>
      </c>
      <c r="G509" s="48">
        <v>427.1</v>
      </c>
      <c r="H509" s="60">
        <f t="shared" si="149"/>
        <v>99.976591760299641</v>
      </c>
    </row>
    <row r="510" spans="1:8" ht="93.75">
      <c r="A510" s="17" t="s">
        <v>394</v>
      </c>
      <c r="B510" s="8" t="s">
        <v>192</v>
      </c>
      <c r="C510" s="8" t="s">
        <v>8</v>
      </c>
      <c r="D510" s="6" t="s">
        <v>393</v>
      </c>
      <c r="E510" s="6" t="s">
        <v>395</v>
      </c>
      <c r="F510" s="26">
        <v>215000</v>
      </c>
      <c r="G510" s="48">
        <v>200000</v>
      </c>
      <c r="H510" s="60">
        <f t="shared" si="149"/>
        <v>93.023255813953483</v>
      </c>
    </row>
    <row r="511" spans="1:8" ht="56.25">
      <c r="A511" s="17" t="s">
        <v>799</v>
      </c>
      <c r="B511" s="8" t="s">
        <v>192</v>
      </c>
      <c r="C511" s="8" t="s">
        <v>8</v>
      </c>
      <c r="D511" s="6">
        <v>1080106220</v>
      </c>
      <c r="E511" s="6"/>
      <c r="F511" s="26">
        <f t="shared" ref="F511:G512" si="156">F512</f>
        <v>11757.6</v>
      </c>
      <c r="G511" s="47">
        <f t="shared" si="156"/>
        <v>880.6</v>
      </c>
      <c r="H511" s="60">
        <f t="shared" si="149"/>
        <v>7.4896237327345707</v>
      </c>
    </row>
    <row r="512" spans="1:8" ht="56.25">
      <c r="A512" s="17" t="s">
        <v>137</v>
      </c>
      <c r="B512" s="8" t="s">
        <v>192</v>
      </c>
      <c r="C512" s="8" t="s">
        <v>8</v>
      </c>
      <c r="D512" s="6">
        <v>1080106220</v>
      </c>
      <c r="E512" s="6">
        <v>600</v>
      </c>
      <c r="F512" s="26">
        <f t="shared" si="156"/>
        <v>11757.6</v>
      </c>
      <c r="G512" s="47">
        <f t="shared" si="156"/>
        <v>880.6</v>
      </c>
      <c r="H512" s="60">
        <f t="shared" si="149"/>
        <v>7.4896237327345707</v>
      </c>
    </row>
    <row r="513" spans="1:8" ht="18.75">
      <c r="A513" s="17" t="s">
        <v>139</v>
      </c>
      <c r="B513" s="8" t="s">
        <v>192</v>
      </c>
      <c r="C513" s="8" t="s">
        <v>8</v>
      </c>
      <c r="D513" s="6">
        <v>1080106220</v>
      </c>
      <c r="E513" s="6">
        <v>610</v>
      </c>
      <c r="F513" s="26">
        <v>11757.6</v>
      </c>
      <c r="G513" s="48">
        <v>880.6</v>
      </c>
      <c r="H513" s="60">
        <f t="shared" si="149"/>
        <v>7.4896237327345707</v>
      </c>
    </row>
    <row r="514" spans="1:8" ht="18.75">
      <c r="A514" s="17" t="s">
        <v>396</v>
      </c>
      <c r="B514" s="8" t="s">
        <v>192</v>
      </c>
      <c r="C514" s="8" t="s">
        <v>22</v>
      </c>
      <c r="D514" s="9"/>
      <c r="E514" s="9"/>
      <c r="F514" s="26">
        <f>F515+F521+F540+F590</f>
        <v>1037663.2</v>
      </c>
      <c r="G514" s="47">
        <f>G515+G521+G540+G590</f>
        <v>202991.5</v>
      </c>
      <c r="H514" s="60">
        <f t="shared" si="149"/>
        <v>19.562368598982793</v>
      </c>
    </row>
    <row r="515" spans="1:8" ht="37.5">
      <c r="A515" s="17" t="s">
        <v>193</v>
      </c>
      <c r="B515" s="8" t="s">
        <v>192</v>
      </c>
      <c r="C515" s="8" t="s">
        <v>22</v>
      </c>
      <c r="D515" s="8" t="s">
        <v>194</v>
      </c>
      <c r="E515" s="8"/>
      <c r="F515" s="26">
        <f>F516</f>
        <v>20000</v>
      </c>
      <c r="G515" s="47">
        <f t="shared" ref="G515:G519" si="157">G516</f>
        <v>0</v>
      </c>
      <c r="H515" s="60">
        <f t="shared" si="149"/>
        <v>0</v>
      </c>
    </row>
    <row r="516" spans="1:8" ht="37.5">
      <c r="A516" s="17" t="s">
        <v>397</v>
      </c>
      <c r="B516" s="8" t="s">
        <v>192</v>
      </c>
      <c r="C516" s="8" t="s">
        <v>22</v>
      </c>
      <c r="D516" s="6" t="s">
        <v>398</v>
      </c>
      <c r="E516" s="6"/>
      <c r="F516" s="26">
        <f>F517</f>
        <v>20000</v>
      </c>
      <c r="G516" s="47">
        <f t="shared" si="157"/>
        <v>0</v>
      </c>
      <c r="H516" s="60">
        <f t="shared" si="149"/>
        <v>0</v>
      </c>
    </row>
    <row r="517" spans="1:8" ht="112.5">
      <c r="A517" s="17" t="s">
        <v>399</v>
      </c>
      <c r="B517" s="8" t="s">
        <v>192</v>
      </c>
      <c r="C517" s="8" t="s">
        <v>22</v>
      </c>
      <c r="D517" s="6" t="s">
        <v>400</v>
      </c>
      <c r="E517" s="7"/>
      <c r="F517" s="26">
        <f>F518</f>
        <v>20000</v>
      </c>
      <c r="G517" s="47">
        <f t="shared" si="157"/>
        <v>0</v>
      </c>
      <c r="H517" s="60">
        <f t="shared" si="149"/>
        <v>0</v>
      </c>
    </row>
    <row r="518" spans="1:8" ht="37.5">
      <c r="A518" s="17" t="s">
        <v>796</v>
      </c>
      <c r="B518" s="8" t="s">
        <v>192</v>
      </c>
      <c r="C518" s="8" t="s">
        <v>22</v>
      </c>
      <c r="D518" s="36" t="s">
        <v>797</v>
      </c>
      <c r="E518" s="7"/>
      <c r="F518" s="26">
        <f>F519</f>
        <v>20000</v>
      </c>
      <c r="G518" s="47">
        <f t="shared" si="157"/>
        <v>0</v>
      </c>
      <c r="H518" s="60">
        <f t="shared" si="149"/>
        <v>0</v>
      </c>
    </row>
    <row r="519" spans="1:8" ht="56.25">
      <c r="A519" s="17" t="s">
        <v>29</v>
      </c>
      <c r="B519" s="8" t="s">
        <v>192</v>
      </c>
      <c r="C519" s="8" t="s">
        <v>22</v>
      </c>
      <c r="D519" s="36" t="s">
        <v>797</v>
      </c>
      <c r="E519" s="6" t="s">
        <v>30</v>
      </c>
      <c r="F519" s="26">
        <f>F520</f>
        <v>20000</v>
      </c>
      <c r="G519" s="47">
        <f t="shared" si="157"/>
        <v>0</v>
      </c>
      <c r="H519" s="60">
        <f t="shared" si="149"/>
        <v>0</v>
      </c>
    </row>
    <row r="520" spans="1:8" ht="56.25">
      <c r="A520" s="17" t="s">
        <v>31</v>
      </c>
      <c r="B520" s="8" t="s">
        <v>192</v>
      </c>
      <c r="C520" s="8" t="s">
        <v>22</v>
      </c>
      <c r="D520" s="36" t="s">
        <v>797</v>
      </c>
      <c r="E520" s="6" t="s">
        <v>32</v>
      </c>
      <c r="F520" s="26">
        <v>20000</v>
      </c>
      <c r="G520" s="47">
        <v>0</v>
      </c>
      <c r="H520" s="60">
        <f t="shared" si="149"/>
        <v>0</v>
      </c>
    </row>
    <row r="521" spans="1:8" ht="56.25">
      <c r="A521" s="17" t="s">
        <v>154</v>
      </c>
      <c r="B521" s="8" t="s">
        <v>192</v>
      </c>
      <c r="C521" s="8" t="s">
        <v>22</v>
      </c>
      <c r="D521" s="8" t="s">
        <v>155</v>
      </c>
      <c r="E521" s="8"/>
      <c r="F521" s="26">
        <f>F522</f>
        <v>55922.8</v>
      </c>
      <c r="G521" s="47">
        <f t="shared" ref="G521" si="158">G522</f>
        <v>3957.2999999999997</v>
      </c>
      <c r="H521" s="60">
        <f t="shared" si="149"/>
        <v>7.0763624138991608</v>
      </c>
    </row>
    <row r="522" spans="1:8" ht="37.5">
      <c r="A522" s="17" t="s">
        <v>178</v>
      </c>
      <c r="B522" s="8" t="s">
        <v>192</v>
      </c>
      <c r="C522" s="8" t="s">
        <v>22</v>
      </c>
      <c r="D522" s="6" t="s">
        <v>179</v>
      </c>
      <c r="E522" s="6"/>
      <c r="F522" s="26">
        <f>F523</f>
        <v>55922.8</v>
      </c>
      <c r="G522" s="47">
        <f t="shared" ref="G522" si="159">G523</f>
        <v>3957.2999999999997</v>
      </c>
      <c r="H522" s="60">
        <f t="shared" si="149"/>
        <v>7.0763624138991608</v>
      </c>
    </row>
    <row r="523" spans="1:8" ht="56.25">
      <c r="A523" s="17" t="s">
        <v>401</v>
      </c>
      <c r="B523" s="8" t="s">
        <v>192</v>
      </c>
      <c r="C523" s="8" t="s">
        <v>22</v>
      </c>
      <c r="D523" s="6" t="s">
        <v>402</v>
      </c>
      <c r="E523" s="7"/>
      <c r="F523" s="26">
        <f>F527+F530+F533+F524</f>
        <v>55922.8</v>
      </c>
      <c r="G523" s="26">
        <f>G527+G530+G533+G524</f>
        <v>3957.2999999999997</v>
      </c>
      <c r="H523" s="60">
        <f t="shared" si="149"/>
        <v>7.0763624138991608</v>
      </c>
    </row>
    <row r="524" spans="1:8" ht="18.75">
      <c r="A524" s="17" t="s">
        <v>816</v>
      </c>
      <c r="B524" s="8" t="s">
        <v>192</v>
      </c>
      <c r="C524" s="8" t="s">
        <v>22</v>
      </c>
      <c r="D524" s="36" t="s">
        <v>817</v>
      </c>
      <c r="E524" s="7"/>
      <c r="F524" s="26">
        <f>F525</f>
        <v>66.5</v>
      </c>
      <c r="G524" s="47">
        <f>G525</f>
        <v>0</v>
      </c>
      <c r="H524" s="60">
        <f t="shared" ref="H524:H526" si="160">G524/F524*100</f>
        <v>0</v>
      </c>
    </row>
    <row r="525" spans="1:8" ht="56.25">
      <c r="A525" s="17" t="s">
        <v>29</v>
      </c>
      <c r="B525" s="8" t="s">
        <v>192</v>
      </c>
      <c r="C525" s="8" t="s">
        <v>22</v>
      </c>
      <c r="D525" s="36" t="s">
        <v>817</v>
      </c>
      <c r="E525" s="6" t="s">
        <v>30</v>
      </c>
      <c r="F525" s="26">
        <f>F526</f>
        <v>66.5</v>
      </c>
      <c r="G525" s="47">
        <f>G526</f>
        <v>0</v>
      </c>
      <c r="H525" s="60">
        <f t="shared" si="160"/>
        <v>0</v>
      </c>
    </row>
    <row r="526" spans="1:8" ht="56.25">
      <c r="A526" s="17" t="s">
        <v>31</v>
      </c>
      <c r="B526" s="8" t="s">
        <v>192</v>
      </c>
      <c r="C526" s="8" t="s">
        <v>22</v>
      </c>
      <c r="D526" s="36" t="s">
        <v>817</v>
      </c>
      <c r="E526" s="6" t="s">
        <v>32</v>
      </c>
      <c r="F526" s="26">
        <v>66.5</v>
      </c>
      <c r="G526" s="47">
        <v>0</v>
      </c>
      <c r="H526" s="60">
        <f t="shared" si="160"/>
        <v>0</v>
      </c>
    </row>
    <row r="527" spans="1:8" ht="18.75">
      <c r="A527" s="17" t="s">
        <v>403</v>
      </c>
      <c r="B527" s="8" t="s">
        <v>192</v>
      </c>
      <c r="C527" s="8" t="s">
        <v>22</v>
      </c>
      <c r="D527" s="6" t="s">
        <v>404</v>
      </c>
      <c r="E527" s="7"/>
      <c r="F527" s="26">
        <f>F528</f>
        <v>28402</v>
      </c>
      <c r="G527" s="47">
        <f>G528</f>
        <v>0</v>
      </c>
      <c r="H527" s="60">
        <f t="shared" si="149"/>
        <v>0</v>
      </c>
    </row>
    <row r="528" spans="1:8" ht="56.25">
      <c r="A528" s="17" t="s">
        <v>29</v>
      </c>
      <c r="B528" s="8" t="s">
        <v>192</v>
      </c>
      <c r="C528" s="8" t="s">
        <v>22</v>
      </c>
      <c r="D528" s="6" t="s">
        <v>404</v>
      </c>
      <c r="E528" s="6" t="s">
        <v>30</v>
      </c>
      <c r="F528" s="26">
        <f>F529</f>
        <v>28402</v>
      </c>
      <c r="G528" s="47">
        <f t="shared" ref="G528" si="161">G529</f>
        <v>0</v>
      </c>
      <c r="H528" s="60">
        <f t="shared" si="149"/>
        <v>0</v>
      </c>
    </row>
    <row r="529" spans="1:8" ht="56.25">
      <c r="A529" s="17" t="s">
        <v>31</v>
      </c>
      <c r="B529" s="8" t="s">
        <v>192</v>
      </c>
      <c r="C529" s="8" t="s">
        <v>22</v>
      </c>
      <c r="D529" s="6" t="s">
        <v>404</v>
      </c>
      <c r="E529" s="6" t="s">
        <v>32</v>
      </c>
      <c r="F529" s="26">
        <v>28402</v>
      </c>
      <c r="G529" s="48">
        <v>0</v>
      </c>
      <c r="H529" s="60">
        <f t="shared" si="149"/>
        <v>0</v>
      </c>
    </row>
    <row r="530" spans="1:8" ht="37.5">
      <c r="A530" s="17" t="s">
        <v>405</v>
      </c>
      <c r="B530" s="8" t="s">
        <v>192</v>
      </c>
      <c r="C530" s="8" t="s">
        <v>22</v>
      </c>
      <c r="D530" s="6" t="s">
        <v>406</v>
      </c>
      <c r="E530" s="7"/>
      <c r="F530" s="26">
        <f>F531</f>
        <v>3557.5</v>
      </c>
      <c r="G530" s="47">
        <f t="shared" ref="G530:G531" si="162">G531</f>
        <v>0</v>
      </c>
      <c r="H530" s="60">
        <f t="shared" si="149"/>
        <v>0</v>
      </c>
    </row>
    <row r="531" spans="1:8" ht="56.25">
      <c r="A531" s="17" t="s">
        <v>29</v>
      </c>
      <c r="B531" s="8" t="s">
        <v>192</v>
      </c>
      <c r="C531" s="8" t="s">
        <v>22</v>
      </c>
      <c r="D531" s="6" t="s">
        <v>406</v>
      </c>
      <c r="E531" s="6" t="s">
        <v>30</v>
      </c>
      <c r="F531" s="26">
        <f>F532</f>
        <v>3557.5</v>
      </c>
      <c r="G531" s="47">
        <f t="shared" si="162"/>
        <v>0</v>
      </c>
      <c r="H531" s="60">
        <f t="shared" si="149"/>
        <v>0</v>
      </c>
    </row>
    <row r="532" spans="1:8" ht="56.25">
      <c r="A532" s="17" t="s">
        <v>31</v>
      </c>
      <c r="B532" s="8" t="s">
        <v>192</v>
      </c>
      <c r="C532" s="8" t="s">
        <v>22</v>
      </c>
      <c r="D532" s="6" t="s">
        <v>406</v>
      </c>
      <c r="E532" s="6" t="s">
        <v>32</v>
      </c>
      <c r="F532" s="26">
        <v>3557.5</v>
      </c>
      <c r="G532" s="48">
        <v>0</v>
      </c>
      <c r="H532" s="60">
        <f t="shared" si="149"/>
        <v>0</v>
      </c>
    </row>
    <row r="533" spans="1:8" ht="56.25">
      <c r="A533" s="17" t="s">
        <v>407</v>
      </c>
      <c r="B533" s="8" t="s">
        <v>192</v>
      </c>
      <c r="C533" s="8" t="s">
        <v>22</v>
      </c>
      <c r="D533" s="6" t="s">
        <v>408</v>
      </c>
      <c r="E533" s="7"/>
      <c r="F533" s="26">
        <f>F534+F536+F538</f>
        <v>23896.799999999999</v>
      </c>
      <c r="G533" s="47">
        <f t="shared" ref="G533" si="163">G534+G536+G538</f>
        <v>3957.2999999999997</v>
      </c>
      <c r="H533" s="60">
        <f t="shared" si="149"/>
        <v>16.559957818620067</v>
      </c>
    </row>
    <row r="534" spans="1:8" ht="112.5">
      <c r="A534" s="17" t="s">
        <v>17</v>
      </c>
      <c r="B534" s="8" t="s">
        <v>192</v>
      </c>
      <c r="C534" s="8" t="s">
        <v>22</v>
      </c>
      <c r="D534" s="6" t="s">
        <v>408</v>
      </c>
      <c r="E534" s="6" t="s">
        <v>18</v>
      </c>
      <c r="F534" s="26">
        <f>F535</f>
        <v>22835.5</v>
      </c>
      <c r="G534" s="47">
        <f t="shared" ref="G534" si="164">G535</f>
        <v>3845.1</v>
      </c>
      <c r="H534" s="60">
        <f t="shared" si="149"/>
        <v>16.838256223861968</v>
      </c>
    </row>
    <row r="535" spans="1:8" ht="37.5">
      <c r="A535" s="17" t="s">
        <v>117</v>
      </c>
      <c r="B535" s="8" t="s">
        <v>192</v>
      </c>
      <c r="C535" s="8" t="s">
        <v>22</v>
      </c>
      <c r="D535" s="6" t="s">
        <v>408</v>
      </c>
      <c r="E535" s="6" t="s">
        <v>118</v>
      </c>
      <c r="F535" s="26">
        <v>22835.5</v>
      </c>
      <c r="G535" s="47">
        <v>3845.1</v>
      </c>
      <c r="H535" s="60">
        <f t="shared" si="149"/>
        <v>16.838256223861968</v>
      </c>
    </row>
    <row r="536" spans="1:8" ht="56.25">
      <c r="A536" s="17" t="s">
        <v>29</v>
      </c>
      <c r="B536" s="8" t="s">
        <v>192</v>
      </c>
      <c r="C536" s="8" t="s">
        <v>22</v>
      </c>
      <c r="D536" s="6" t="s">
        <v>408</v>
      </c>
      <c r="E536" s="6" t="s">
        <v>30</v>
      </c>
      <c r="F536" s="26">
        <f>F537</f>
        <v>881.3</v>
      </c>
      <c r="G536" s="47">
        <f t="shared" ref="G536" si="165">G537</f>
        <v>112.2</v>
      </c>
      <c r="H536" s="60">
        <f t="shared" si="149"/>
        <v>12.731192556450699</v>
      </c>
    </row>
    <row r="537" spans="1:8" ht="56.25">
      <c r="A537" s="17" t="s">
        <v>31</v>
      </c>
      <c r="B537" s="8" t="s">
        <v>192</v>
      </c>
      <c r="C537" s="8" t="s">
        <v>22</v>
      </c>
      <c r="D537" s="6" t="s">
        <v>408</v>
      </c>
      <c r="E537" s="6" t="s">
        <v>32</v>
      </c>
      <c r="F537" s="26">
        <v>881.3</v>
      </c>
      <c r="G537" s="47">
        <v>112.2</v>
      </c>
      <c r="H537" s="60">
        <f t="shared" si="149"/>
        <v>12.731192556450699</v>
      </c>
    </row>
    <row r="538" spans="1:8" ht="18.75">
      <c r="A538" s="17" t="s">
        <v>43</v>
      </c>
      <c r="B538" s="8" t="s">
        <v>192</v>
      </c>
      <c r="C538" s="8" t="s">
        <v>22</v>
      </c>
      <c r="D538" s="6" t="s">
        <v>408</v>
      </c>
      <c r="E538" s="6" t="s">
        <v>44</v>
      </c>
      <c r="F538" s="26">
        <f>F539</f>
        <v>180</v>
      </c>
      <c r="G538" s="47">
        <f t="shared" ref="G538" si="166">G539</f>
        <v>0</v>
      </c>
      <c r="H538" s="60">
        <f t="shared" si="149"/>
        <v>0</v>
      </c>
    </row>
    <row r="539" spans="1:8" ht="18.75">
      <c r="A539" s="17" t="s">
        <v>45</v>
      </c>
      <c r="B539" s="8" t="s">
        <v>192</v>
      </c>
      <c r="C539" s="8" t="s">
        <v>22</v>
      </c>
      <c r="D539" s="6" t="s">
        <v>408</v>
      </c>
      <c r="E539" s="6" t="s">
        <v>46</v>
      </c>
      <c r="F539" s="26">
        <v>180</v>
      </c>
      <c r="G539" s="47">
        <v>0</v>
      </c>
      <c r="H539" s="60">
        <f t="shared" si="149"/>
        <v>0</v>
      </c>
    </row>
    <row r="540" spans="1:8" ht="37.5">
      <c r="A540" s="17" t="s">
        <v>232</v>
      </c>
      <c r="B540" s="8" t="s">
        <v>192</v>
      </c>
      <c r="C540" s="8" t="s">
        <v>22</v>
      </c>
      <c r="D540" s="8" t="s">
        <v>233</v>
      </c>
      <c r="E540" s="8"/>
      <c r="F540" s="26">
        <f>F541+F571</f>
        <v>951989.7</v>
      </c>
      <c r="G540" s="47">
        <f>G541+G571</f>
        <v>199034.2</v>
      </c>
      <c r="H540" s="60">
        <f t="shared" si="149"/>
        <v>20.907179983144779</v>
      </c>
    </row>
    <row r="541" spans="1:8" ht="37.5">
      <c r="A541" s="17" t="s">
        <v>409</v>
      </c>
      <c r="B541" s="8" t="s">
        <v>192</v>
      </c>
      <c r="C541" s="8" t="s">
        <v>22</v>
      </c>
      <c r="D541" s="6" t="s">
        <v>410</v>
      </c>
      <c r="E541" s="6"/>
      <c r="F541" s="26">
        <f>F542+F546</f>
        <v>349539.8</v>
      </c>
      <c r="G541" s="47">
        <f>G542+G546</f>
        <v>0</v>
      </c>
      <c r="H541" s="60">
        <f t="shared" si="149"/>
        <v>0</v>
      </c>
    </row>
    <row r="542" spans="1:8" ht="56.25">
      <c r="A542" s="17" t="s">
        <v>411</v>
      </c>
      <c r="B542" s="8" t="s">
        <v>192</v>
      </c>
      <c r="C542" s="8" t="s">
        <v>22</v>
      </c>
      <c r="D542" s="6" t="s">
        <v>412</v>
      </c>
      <c r="E542" s="7"/>
      <c r="F542" s="26">
        <f>F543</f>
        <v>31979</v>
      </c>
      <c r="G542" s="47">
        <f>G543</f>
        <v>0</v>
      </c>
      <c r="H542" s="60">
        <f t="shared" si="149"/>
        <v>0</v>
      </c>
    </row>
    <row r="543" spans="1:8" ht="56.25">
      <c r="A543" s="17" t="s">
        <v>413</v>
      </c>
      <c r="B543" s="8" t="s">
        <v>192</v>
      </c>
      <c r="C543" s="8" t="s">
        <v>22</v>
      </c>
      <c r="D543" s="6" t="s">
        <v>414</v>
      </c>
      <c r="E543" s="7"/>
      <c r="F543" s="26">
        <f>F544</f>
        <v>31979</v>
      </c>
      <c r="G543" s="47">
        <f t="shared" ref="G543:G544" si="167">G544</f>
        <v>0</v>
      </c>
      <c r="H543" s="60">
        <f t="shared" ref="H543:H610" si="168">G543/F543*100</f>
        <v>0</v>
      </c>
    </row>
    <row r="544" spans="1:8" ht="56.25">
      <c r="A544" s="17" t="s">
        <v>29</v>
      </c>
      <c r="B544" s="8" t="s">
        <v>192</v>
      </c>
      <c r="C544" s="8" t="s">
        <v>22</v>
      </c>
      <c r="D544" s="6" t="s">
        <v>414</v>
      </c>
      <c r="E544" s="6" t="s">
        <v>30</v>
      </c>
      <c r="F544" s="26">
        <f>F545</f>
        <v>31979</v>
      </c>
      <c r="G544" s="47">
        <f t="shared" si="167"/>
        <v>0</v>
      </c>
      <c r="H544" s="60">
        <f t="shared" si="168"/>
        <v>0</v>
      </c>
    </row>
    <row r="545" spans="1:8" ht="56.25">
      <c r="A545" s="17" t="s">
        <v>31</v>
      </c>
      <c r="B545" s="8" t="s">
        <v>192</v>
      </c>
      <c r="C545" s="8" t="s">
        <v>22</v>
      </c>
      <c r="D545" s="6" t="s">
        <v>414</v>
      </c>
      <c r="E545" s="6" t="s">
        <v>32</v>
      </c>
      <c r="F545" s="26">
        <v>31979</v>
      </c>
      <c r="G545" s="48">
        <v>0</v>
      </c>
      <c r="H545" s="60">
        <f t="shared" si="168"/>
        <v>0</v>
      </c>
    </row>
    <row r="546" spans="1:8" ht="37.5">
      <c r="A546" s="17" t="s">
        <v>417</v>
      </c>
      <c r="B546" s="8" t="s">
        <v>192</v>
      </c>
      <c r="C546" s="8" t="s">
        <v>22</v>
      </c>
      <c r="D546" s="6" t="s">
        <v>418</v>
      </c>
      <c r="E546" s="7"/>
      <c r="F546" s="26">
        <f>F556+F559+F562+F565+F568+F547+F550+F553</f>
        <v>317560.8</v>
      </c>
      <c r="G546" s="26">
        <f>G556+G559+G562+G565+G568+G547+G550+G553</f>
        <v>0</v>
      </c>
      <c r="H546" s="60">
        <f t="shared" si="168"/>
        <v>0</v>
      </c>
    </row>
    <row r="547" spans="1:8" ht="91.5" customHeight="1">
      <c r="A547" s="17" t="s">
        <v>790</v>
      </c>
      <c r="B547" s="8" t="s">
        <v>192</v>
      </c>
      <c r="C547" s="8" t="s">
        <v>22</v>
      </c>
      <c r="D547" s="6" t="s">
        <v>792</v>
      </c>
      <c r="E547" s="6"/>
      <c r="F547" s="26">
        <f>F548</f>
        <v>180147.5</v>
      </c>
      <c r="G547" s="47">
        <f t="shared" ref="G547:G554" si="169">G548</f>
        <v>0</v>
      </c>
      <c r="H547" s="60">
        <f t="shared" si="168"/>
        <v>0</v>
      </c>
    </row>
    <row r="548" spans="1:8" ht="56.25">
      <c r="A548" s="17" t="s">
        <v>137</v>
      </c>
      <c r="B548" s="8" t="s">
        <v>192</v>
      </c>
      <c r="C548" s="8" t="s">
        <v>22</v>
      </c>
      <c r="D548" s="6" t="s">
        <v>792</v>
      </c>
      <c r="E548" s="6" t="s">
        <v>138</v>
      </c>
      <c r="F548" s="26">
        <f>F549</f>
        <v>180147.5</v>
      </c>
      <c r="G548" s="47">
        <f t="shared" si="169"/>
        <v>0</v>
      </c>
      <c r="H548" s="60">
        <f t="shared" si="168"/>
        <v>0</v>
      </c>
    </row>
    <row r="549" spans="1:8" ht="18.75">
      <c r="A549" s="17" t="s">
        <v>791</v>
      </c>
      <c r="B549" s="8" t="s">
        <v>192</v>
      </c>
      <c r="C549" s="8" t="s">
        <v>22</v>
      </c>
      <c r="D549" s="6" t="s">
        <v>792</v>
      </c>
      <c r="E549" s="6" t="s">
        <v>140</v>
      </c>
      <c r="F549" s="26">
        <v>180147.5</v>
      </c>
      <c r="G549" s="48">
        <v>0</v>
      </c>
      <c r="H549" s="60">
        <f t="shared" si="168"/>
        <v>0</v>
      </c>
    </row>
    <row r="550" spans="1:8" ht="42" customHeight="1">
      <c r="A550" s="17" t="s">
        <v>784</v>
      </c>
      <c r="B550" s="8" t="s">
        <v>192</v>
      </c>
      <c r="C550" s="8" t="s">
        <v>22</v>
      </c>
      <c r="D550" s="6" t="s">
        <v>783</v>
      </c>
      <c r="E550" s="6"/>
      <c r="F550" s="26">
        <f>F551</f>
        <v>12000</v>
      </c>
      <c r="G550" s="47">
        <f t="shared" si="169"/>
        <v>0</v>
      </c>
      <c r="H550" s="60">
        <f t="shared" ref="H550:H552" si="170">G550/F550*100</f>
        <v>0</v>
      </c>
    </row>
    <row r="551" spans="1:8" ht="56.25">
      <c r="A551" s="17" t="s">
        <v>137</v>
      </c>
      <c r="B551" s="8" t="s">
        <v>192</v>
      </c>
      <c r="C551" s="8" t="s">
        <v>22</v>
      </c>
      <c r="D551" s="6" t="s">
        <v>783</v>
      </c>
      <c r="E551" s="6" t="s">
        <v>138</v>
      </c>
      <c r="F551" s="26">
        <f>F552</f>
        <v>12000</v>
      </c>
      <c r="G551" s="47">
        <f t="shared" si="169"/>
        <v>0</v>
      </c>
      <c r="H551" s="60">
        <f t="shared" si="170"/>
        <v>0</v>
      </c>
    </row>
    <row r="552" spans="1:8" ht="18.75">
      <c r="A552" s="17" t="s">
        <v>791</v>
      </c>
      <c r="B552" s="8" t="s">
        <v>192</v>
      </c>
      <c r="C552" s="8" t="s">
        <v>22</v>
      </c>
      <c r="D552" s="6" t="s">
        <v>783</v>
      </c>
      <c r="E552" s="6" t="s">
        <v>140</v>
      </c>
      <c r="F552" s="26">
        <v>12000</v>
      </c>
      <c r="G552" s="48">
        <v>0</v>
      </c>
      <c r="H552" s="60">
        <f t="shared" si="170"/>
        <v>0</v>
      </c>
    </row>
    <row r="553" spans="1:8" ht="99" customHeight="1">
      <c r="A553" s="17" t="s">
        <v>819</v>
      </c>
      <c r="B553" s="8" t="s">
        <v>192</v>
      </c>
      <c r="C553" s="8" t="s">
        <v>22</v>
      </c>
      <c r="D553" s="6" t="s">
        <v>818</v>
      </c>
      <c r="E553" s="6"/>
      <c r="F553" s="26">
        <f>F554</f>
        <v>11600</v>
      </c>
      <c r="G553" s="47">
        <f t="shared" si="169"/>
        <v>0</v>
      </c>
      <c r="H553" s="60">
        <f t="shared" ref="H553:H555" si="171">G553/F553*100</f>
        <v>0</v>
      </c>
    </row>
    <row r="554" spans="1:8" ht="56.25">
      <c r="A554" s="17" t="s">
        <v>137</v>
      </c>
      <c r="B554" s="8" t="s">
        <v>192</v>
      </c>
      <c r="C554" s="8" t="s">
        <v>22</v>
      </c>
      <c r="D554" s="6" t="s">
        <v>818</v>
      </c>
      <c r="E554" s="6" t="s">
        <v>138</v>
      </c>
      <c r="F554" s="26">
        <f>F555</f>
        <v>11600</v>
      </c>
      <c r="G554" s="47">
        <f t="shared" si="169"/>
        <v>0</v>
      </c>
      <c r="H554" s="60">
        <f t="shared" si="171"/>
        <v>0</v>
      </c>
    </row>
    <row r="555" spans="1:8" ht="18.75">
      <c r="A555" s="17" t="s">
        <v>791</v>
      </c>
      <c r="B555" s="8" t="s">
        <v>192</v>
      </c>
      <c r="C555" s="8" t="s">
        <v>22</v>
      </c>
      <c r="D555" s="6" t="s">
        <v>818</v>
      </c>
      <c r="E555" s="6" t="s">
        <v>140</v>
      </c>
      <c r="F555" s="26">
        <v>11600</v>
      </c>
      <c r="G555" s="48">
        <v>0</v>
      </c>
      <c r="H555" s="60">
        <f t="shared" si="171"/>
        <v>0</v>
      </c>
    </row>
    <row r="556" spans="1:8" ht="40.5" customHeight="1">
      <c r="A556" s="17" t="s">
        <v>419</v>
      </c>
      <c r="B556" s="8" t="s">
        <v>192</v>
      </c>
      <c r="C556" s="8" t="s">
        <v>22</v>
      </c>
      <c r="D556" s="6" t="s">
        <v>420</v>
      </c>
      <c r="E556" s="7"/>
      <c r="F556" s="26">
        <f t="shared" ref="F556:G557" si="172">F557</f>
        <v>20000</v>
      </c>
      <c r="G556" s="47">
        <f t="shared" si="172"/>
        <v>0</v>
      </c>
      <c r="H556" s="60">
        <f t="shared" si="168"/>
        <v>0</v>
      </c>
    </row>
    <row r="557" spans="1:8" ht="56.25">
      <c r="A557" s="17" t="s">
        <v>137</v>
      </c>
      <c r="B557" s="8" t="s">
        <v>192</v>
      </c>
      <c r="C557" s="8" t="s">
        <v>22</v>
      </c>
      <c r="D557" s="6" t="s">
        <v>420</v>
      </c>
      <c r="E557" s="6" t="s">
        <v>138</v>
      </c>
      <c r="F557" s="26">
        <f t="shared" si="172"/>
        <v>20000</v>
      </c>
      <c r="G557" s="47">
        <f t="shared" si="172"/>
        <v>0</v>
      </c>
      <c r="H557" s="60">
        <f t="shared" si="168"/>
        <v>0</v>
      </c>
    </row>
    <row r="558" spans="1:8" ht="18.75">
      <c r="A558" s="17" t="s">
        <v>415</v>
      </c>
      <c r="B558" s="8" t="s">
        <v>192</v>
      </c>
      <c r="C558" s="8" t="s">
        <v>22</v>
      </c>
      <c r="D558" s="6" t="s">
        <v>420</v>
      </c>
      <c r="E558" s="6" t="s">
        <v>416</v>
      </c>
      <c r="F558" s="26">
        <v>20000</v>
      </c>
      <c r="G558" s="48">
        <v>0</v>
      </c>
      <c r="H558" s="60">
        <f t="shared" si="168"/>
        <v>0</v>
      </c>
    </row>
    <row r="559" spans="1:8" ht="18.75">
      <c r="A559" s="17" t="s">
        <v>421</v>
      </c>
      <c r="B559" s="8" t="s">
        <v>192</v>
      </c>
      <c r="C559" s="8" t="s">
        <v>22</v>
      </c>
      <c r="D559" s="6" t="s">
        <v>422</v>
      </c>
      <c r="E559" s="7"/>
      <c r="F559" s="26">
        <f>F560</f>
        <v>15829.1</v>
      </c>
      <c r="G559" s="47">
        <f t="shared" ref="G559:G560" si="173">G560</f>
        <v>0</v>
      </c>
      <c r="H559" s="60">
        <f t="shared" si="168"/>
        <v>0</v>
      </c>
    </row>
    <row r="560" spans="1:8" ht="56.25">
      <c r="A560" s="17" t="s">
        <v>29</v>
      </c>
      <c r="B560" s="8" t="s">
        <v>192</v>
      </c>
      <c r="C560" s="8" t="s">
        <v>22</v>
      </c>
      <c r="D560" s="6" t="s">
        <v>422</v>
      </c>
      <c r="E560" s="6">
        <v>200</v>
      </c>
      <c r="F560" s="26">
        <f>F561</f>
        <v>15829.1</v>
      </c>
      <c r="G560" s="47">
        <f t="shared" si="173"/>
        <v>0</v>
      </c>
      <c r="H560" s="60">
        <f t="shared" si="168"/>
        <v>0</v>
      </c>
    </row>
    <row r="561" spans="1:8" ht="56.25">
      <c r="A561" s="17" t="s">
        <v>31</v>
      </c>
      <c r="B561" s="8" t="s">
        <v>192</v>
      </c>
      <c r="C561" s="8" t="s">
        <v>22</v>
      </c>
      <c r="D561" s="6" t="s">
        <v>422</v>
      </c>
      <c r="E561" s="6">
        <v>240</v>
      </c>
      <c r="F561" s="26">
        <v>15829.1</v>
      </c>
      <c r="G561" s="48">
        <v>0</v>
      </c>
      <c r="H561" s="60">
        <f t="shared" si="168"/>
        <v>0</v>
      </c>
    </row>
    <row r="562" spans="1:8" ht="56.25">
      <c r="A562" s="17" t="s">
        <v>423</v>
      </c>
      <c r="B562" s="8" t="s">
        <v>192</v>
      </c>
      <c r="C562" s="8" t="s">
        <v>22</v>
      </c>
      <c r="D562" s="6" t="s">
        <v>424</v>
      </c>
      <c r="E562" s="7"/>
      <c r="F562" s="26">
        <f>F563</f>
        <v>700</v>
      </c>
      <c r="G562" s="47">
        <f t="shared" ref="G562:G563" si="174">G563</f>
        <v>0</v>
      </c>
      <c r="H562" s="60">
        <f t="shared" si="168"/>
        <v>0</v>
      </c>
    </row>
    <row r="563" spans="1:8" ht="56.25">
      <c r="A563" s="17" t="s">
        <v>29</v>
      </c>
      <c r="B563" s="8" t="s">
        <v>192</v>
      </c>
      <c r="C563" s="8" t="s">
        <v>22</v>
      </c>
      <c r="D563" s="6" t="s">
        <v>424</v>
      </c>
      <c r="E563" s="6" t="s">
        <v>30</v>
      </c>
      <c r="F563" s="26">
        <f>F564</f>
        <v>700</v>
      </c>
      <c r="G563" s="47">
        <f t="shared" si="174"/>
        <v>0</v>
      </c>
      <c r="H563" s="60">
        <f t="shared" si="168"/>
        <v>0</v>
      </c>
    </row>
    <row r="564" spans="1:8" ht="56.25">
      <c r="A564" s="17" t="s">
        <v>31</v>
      </c>
      <c r="B564" s="8" t="s">
        <v>192</v>
      </c>
      <c r="C564" s="8" t="s">
        <v>22</v>
      </c>
      <c r="D564" s="6" t="s">
        <v>424</v>
      </c>
      <c r="E564" s="6" t="s">
        <v>32</v>
      </c>
      <c r="F564" s="26">
        <v>700</v>
      </c>
      <c r="G564" s="48">
        <v>0</v>
      </c>
      <c r="H564" s="60">
        <f t="shared" si="168"/>
        <v>0</v>
      </c>
    </row>
    <row r="565" spans="1:8" ht="56.25">
      <c r="A565" s="17" t="s">
        <v>425</v>
      </c>
      <c r="B565" s="8" t="s">
        <v>192</v>
      </c>
      <c r="C565" s="8" t="s">
        <v>22</v>
      </c>
      <c r="D565" s="6" t="s">
        <v>426</v>
      </c>
      <c r="E565" s="7"/>
      <c r="F565" s="26">
        <f>F566</f>
        <v>43257.3</v>
      </c>
      <c r="G565" s="47">
        <f t="shared" ref="G565:G566" si="175">G566</f>
        <v>0</v>
      </c>
      <c r="H565" s="60">
        <f t="shared" si="168"/>
        <v>0</v>
      </c>
    </row>
    <row r="566" spans="1:8" ht="56.25">
      <c r="A566" s="17" t="s">
        <v>29</v>
      </c>
      <c r="B566" s="8" t="s">
        <v>192</v>
      </c>
      <c r="C566" s="8" t="s">
        <v>22</v>
      </c>
      <c r="D566" s="6" t="s">
        <v>426</v>
      </c>
      <c r="E566" s="6" t="s">
        <v>30</v>
      </c>
      <c r="F566" s="26">
        <f>F567</f>
        <v>43257.3</v>
      </c>
      <c r="G566" s="47">
        <f t="shared" si="175"/>
        <v>0</v>
      </c>
      <c r="H566" s="60">
        <f t="shared" si="168"/>
        <v>0</v>
      </c>
    </row>
    <row r="567" spans="1:8" ht="56.25">
      <c r="A567" s="17" t="s">
        <v>31</v>
      </c>
      <c r="B567" s="8" t="s">
        <v>192</v>
      </c>
      <c r="C567" s="8" t="s">
        <v>22</v>
      </c>
      <c r="D567" s="6" t="s">
        <v>426</v>
      </c>
      <c r="E567" s="6" t="s">
        <v>32</v>
      </c>
      <c r="F567" s="26">
        <v>43257.3</v>
      </c>
      <c r="G567" s="48">
        <v>0</v>
      </c>
      <c r="H567" s="60">
        <f t="shared" si="168"/>
        <v>0</v>
      </c>
    </row>
    <row r="568" spans="1:8" ht="75">
      <c r="A568" s="17" t="s">
        <v>427</v>
      </c>
      <c r="B568" s="8" t="s">
        <v>192</v>
      </c>
      <c r="C568" s="8" t="s">
        <v>22</v>
      </c>
      <c r="D568" s="6" t="s">
        <v>428</v>
      </c>
      <c r="E568" s="7"/>
      <c r="F568" s="26">
        <f>F569</f>
        <v>34026.9</v>
      </c>
      <c r="G568" s="47">
        <f t="shared" ref="G568:G569" si="176">G569</f>
        <v>0</v>
      </c>
      <c r="H568" s="60">
        <f t="shared" si="168"/>
        <v>0</v>
      </c>
    </row>
    <row r="569" spans="1:8" ht="56.25">
      <c r="A569" s="17" t="s">
        <v>29</v>
      </c>
      <c r="B569" s="8" t="s">
        <v>192</v>
      </c>
      <c r="C569" s="8" t="s">
        <v>22</v>
      </c>
      <c r="D569" s="6" t="s">
        <v>428</v>
      </c>
      <c r="E569" s="6" t="s">
        <v>30</v>
      </c>
      <c r="F569" s="26">
        <f>F570</f>
        <v>34026.9</v>
      </c>
      <c r="G569" s="47">
        <f t="shared" si="176"/>
        <v>0</v>
      </c>
      <c r="H569" s="60">
        <f t="shared" si="168"/>
        <v>0</v>
      </c>
    </row>
    <row r="570" spans="1:8" ht="56.25">
      <c r="A570" s="17" t="s">
        <v>31</v>
      </c>
      <c r="B570" s="8" t="s">
        <v>192</v>
      </c>
      <c r="C570" s="8" t="s">
        <v>22</v>
      </c>
      <c r="D570" s="6" t="s">
        <v>428</v>
      </c>
      <c r="E570" s="6" t="s">
        <v>32</v>
      </c>
      <c r="F570" s="26">
        <v>34026.9</v>
      </c>
      <c r="G570" s="47">
        <v>0</v>
      </c>
      <c r="H570" s="60">
        <f t="shared" si="168"/>
        <v>0</v>
      </c>
    </row>
    <row r="571" spans="1:8" ht="37.5">
      <c r="A571" s="17" t="s">
        <v>234</v>
      </c>
      <c r="B571" s="8" t="s">
        <v>192</v>
      </c>
      <c r="C571" s="8" t="s">
        <v>22</v>
      </c>
      <c r="D571" s="6" t="s">
        <v>235</v>
      </c>
      <c r="E571" s="6"/>
      <c r="F571" s="26">
        <f>F572</f>
        <v>602449.9</v>
      </c>
      <c r="G571" s="47">
        <f t="shared" ref="G571" si="177">G572</f>
        <v>199034.2</v>
      </c>
      <c r="H571" s="60">
        <f t="shared" si="168"/>
        <v>33.03746917378524</v>
      </c>
    </row>
    <row r="572" spans="1:8" ht="56.25">
      <c r="A572" s="17" t="s">
        <v>236</v>
      </c>
      <c r="B572" s="8" t="s">
        <v>192</v>
      </c>
      <c r="C572" s="8" t="s">
        <v>22</v>
      </c>
      <c r="D572" s="6" t="s">
        <v>237</v>
      </c>
      <c r="E572" s="7"/>
      <c r="F572" s="26">
        <f>F573+F581</f>
        <v>602449.9</v>
      </c>
      <c r="G572" s="26">
        <f>G573+G581</f>
        <v>199034.2</v>
      </c>
      <c r="H572" s="60">
        <f t="shared" si="168"/>
        <v>33.03746917378524</v>
      </c>
    </row>
    <row r="573" spans="1:8" ht="37.5">
      <c r="A573" s="17" t="s">
        <v>429</v>
      </c>
      <c r="B573" s="8" t="s">
        <v>192</v>
      </c>
      <c r="C573" s="8" t="s">
        <v>22</v>
      </c>
      <c r="D573" s="6" t="s">
        <v>430</v>
      </c>
      <c r="E573" s="7"/>
      <c r="F573" s="26">
        <f>F574+F576+F578</f>
        <v>541950.9</v>
      </c>
      <c r="G573" s="26">
        <f>G574+G576+G578</f>
        <v>166370.20000000001</v>
      </c>
      <c r="H573" s="60">
        <f t="shared" si="168"/>
        <v>30.698389835684374</v>
      </c>
    </row>
    <row r="574" spans="1:8" ht="56.25">
      <c r="A574" s="17" t="s">
        <v>29</v>
      </c>
      <c r="B574" s="8" t="s">
        <v>192</v>
      </c>
      <c r="C574" s="8" t="s">
        <v>22</v>
      </c>
      <c r="D574" s="6" t="s">
        <v>430</v>
      </c>
      <c r="E574" s="6" t="s">
        <v>30</v>
      </c>
      <c r="F574" s="26">
        <f>F575</f>
        <v>166178.5</v>
      </c>
      <c r="G574" s="48">
        <f>G575</f>
        <v>47340.2</v>
      </c>
      <c r="H574" s="60">
        <f t="shared" si="168"/>
        <v>28.487560063425772</v>
      </c>
    </row>
    <row r="575" spans="1:8" ht="56.25">
      <c r="A575" s="17" t="s">
        <v>31</v>
      </c>
      <c r="B575" s="8" t="s">
        <v>192</v>
      </c>
      <c r="C575" s="8" t="s">
        <v>22</v>
      </c>
      <c r="D575" s="6" t="s">
        <v>430</v>
      </c>
      <c r="E575" s="6" t="s">
        <v>32</v>
      </c>
      <c r="F575" s="26">
        <v>166178.5</v>
      </c>
      <c r="G575" s="48">
        <v>47340.2</v>
      </c>
      <c r="H575" s="60">
        <f t="shared" si="168"/>
        <v>28.487560063425772</v>
      </c>
    </row>
    <row r="576" spans="1:8" ht="56.25">
      <c r="A576" s="17" t="s">
        <v>137</v>
      </c>
      <c r="B576" s="8" t="s">
        <v>192</v>
      </c>
      <c r="C576" s="8" t="s">
        <v>22</v>
      </c>
      <c r="D576" s="6" t="s">
        <v>430</v>
      </c>
      <c r="E576" s="6" t="s">
        <v>138</v>
      </c>
      <c r="F576" s="26">
        <f>F577</f>
        <v>374772.5</v>
      </c>
      <c r="G576" s="48">
        <f>G577</f>
        <v>119000</v>
      </c>
      <c r="H576" s="60">
        <f t="shared" si="168"/>
        <v>31.752596575255655</v>
      </c>
    </row>
    <row r="577" spans="1:8" ht="18.75">
      <c r="A577" s="61" t="s">
        <v>139</v>
      </c>
      <c r="B577" s="23" t="s">
        <v>192</v>
      </c>
      <c r="C577" s="23" t="s">
        <v>22</v>
      </c>
      <c r="D577" s="24" t="s">
        <v>430</v>
      </c>
      <c r="E577" s="24" t="s">
        <v>140</v>
      </c>
      <c r="F577" s="32">
        <v>374772.5</v>
      </c>
      <c r="G577" s="54">
        <v>119000</v>
      </c>
      <c r="H577" s="60">
        <f t="shared" si="168"/>
        <v>31.752596575255655</v>
      </c>
    </row>
    <row r="578" spans="1:8" ht="18.75">
      <c r="A578" s="17" t="s">
        <v>43</v>
      </c>
      <c r="B578" s="23" t="s">
        <v>192</v>
      </c>
      <c r="C578" s="23" t="s">
        <v>22</v>
      </c>
      <c r="D578" s="24" t="s">
        <v>430</v>
      </c>
      <c r="E578" s="24">
        <v>800</v>
      </c>
      <c r="F578" s="32">
        <f>F580+F579</f>
        <v>999.90000000000009</v>
      </c>
      <c r="G578" s="32">
        <f>G580+G579</f>
        <v>30</v>
      </c>
      <c r="H578" s="60">
        <f t="shared" si="168"/>
        <v>3.0003000300029998</v>
      </c>
    </row>
    <row r="579" spans="1:8" ht="20.25" customHeight="1">
      <c r="A579" s="17" t="s">
        <v>113</v>
      </c>
      <c r="B579" s="23" t="s">
        <v>192</v>
      </c>
      <c r="C579" s="23" t="s">
        <v>22</v>
      </c>
      <c r="D579" s="24" t="s">
        <v>430</v>
      </c>
      <c r="E579" s="24">
        <v>830</v>
      </c>
      <c r="F579" s="32">
        <v>30.7</v>
      </c>
      <c r="G579" s="54">
        <v>0</v>
      </c>
      <c r="H579" s="60">
        <f t="shared" si="168"/>
        <v>0</v>
      </c>
    </row>
    <row r="580" spans="1:8" ht="18.75">
      <c r="A580" s="17" t="s">
        <v>45</v>
      </c>
      <c r="B580" s="23" t="s">
        <v>192</v>
      </c>
      <c r="C580" s="23" t="s">
        <v>22</v>
      </c>
      <c r="D580" s="24" t="s">
        <v>430</v>
      </c>
      <c r="E580" s="24">
        <v>850</v>
      </c>
      <c r="F580" s="32">
        <v>969.2</v>
      </c>
      <c r="G580" s="54">
        <v>30</v>
      </c>
      <c r="H580" s="60">
        <f t="shared" si="168"/>
        <v>3.0953363598844406</v>
      </c>
    </row>
    <row r="581" spans="1:8" ht="59.25" customHeight="1">
      <c r="A581" s="17" t="s">
        <v>820</v>
      </c>
      <c r="B581" s="23" t="s">
        <v>192</v>
      </c>
      <c r="C581" s="23" t="s">
        <v>22</v>
      </c>
      <c r="D581" s="24">
        <v>1720106240</v>
      </c>
      <c r="E581" s="24"/>
      <c r="F581" s="32">
        <f>F582+F584+F586+F588</f>
        <v>60499</v>
      </c>
      <c r="G581" s="32">
        <f>G582+G584+G586+G588</f>
        <v>32664</v>
      </c>
      <c r="H581" s="60">
        <f t="shared" si="168"/>
        <v>53.990975057438959</v>
      </c>
    </row>
    <row r="582" spans="1:8" ht="112.5">
      <c r="A582" s="17" t="s">
        <v>17</v>
      </c>
      <c r="B582" s="23" t="s">
        <v>192</v>
      </c>
      <c r="C582" s="23" t="s">
        <v>22</v>
      </c>
      <c r="D582" s="24">
        <v>1720106240</v>
      </c>
      <c r="E582" s="24">
        <v>100</v>
      </c>
      <c r="F582" s="32">
        <f>F583</f>
        <v>20420.7</v>
      </c>
      <c r="G582" s="32">
        <f>G583</f>
        <v>10672.6</v>
      </c>
      <c r="H582" s="60">
        <f t="shared" si="168"/>
        <v>52.263634449357752</v>
      </c>
    </row>
    <row r="583" spans="1:8" ht="37.5">
      <c r="A583" s="17" t="s">
        <v>117</v>
      </c>
      <c r="B583" s="23" t="s">
        <v>192</v>
      </c>
      <c r="C583" s="23" t="s">
        <v>22</v>
      </c>
      <c r="D583" s="24">
        <v>1720106240</v>
      </c>
      <c r="E583" s="24">
        <v>110</v>
      </c>
      <c r="F583" s="32">
        <v>20420.7</v>
      </c>
      <c r="G583" s="32">
        <v>10672.6</v>
      </c>
      <c r="H583" s="60">
        <f t="shared" si="168"/>
        <v>52.263634449357752</v>
      </c>
    </row>
    <row r="584" spans="1:8" ht="56.25">
      <c r="A584" s="17" t="s">
        <v>29</v>
      </c>
      <c r="B584" s="23" t="s">
        <v>192</v>
      </c>
      <c r="C584" s="23" t="s">
        <v>22</v>
      </c>
      <c r="D584" s="24">
        <v>1720106240</v>
      </c>
      <c r="E584" s="24">
        <v>200</v>
      </c>
      <c r="F584" s="32">
        <f>F585</f>
        <v>8369.7999999999993</v>
      </c>
      <c r="G584" s="32">
        <f>G585</f>
        <v>3467.6</v>
      </c>
      <c r="H584" s="60">
        <f t="shared" si="168"/>
        <v>41.429902745585323</v>
      </c>
    </row>
    <row r="585" spans="1:8" ht="56.25">
      <c r="A585" s="17" t="s">
        <v>31</v>
      </c>
      <c r="B585" s="23" t="s">
        <v>192</v>
      </c>
      <c r="C585" s="23" t="s">
        <v>22</v>
      </c>
      <c r="D585" s="24">
        <v>1720106240</v>
      </c>
      <c r="E585" s="24">
        <v>240</v>
      </c>
      <c r="F585" s="32">
        <v>8369.7999999999993</v>
      </c>
      <c r="G585" s="32">
        <v>3467.6</v>
      </c>
      <c r="H585" s="60">
        <f t="shared" si="168"/>
        <v>41.429902745585323</v>
      </c>
    </row>
    <row r="586" spans="1:8" ht="56.25">
      <c r="A586" s="17" t="s">
        <v>137</v>
      </c>
      <c r="B586" s="23" t="s">
        <v>192</v>
      </c>
      <c r="C586" s="23" t="s">
        <v>22</v>
      </c>
      <c r="D586" s="24">
        <v>1720106240</v>
      </c>
      <c r="E586" s="24">
        <v>600</v>
      </c>
      <c r="F586" s="32">
        <f>F587</f>
        <v>31519.599999999999</v>
      </c>
      <c r="G586" s="32">
        <f>G587</f>
        <v>18523.8</v>
      </c>
      <c r="H586" s="60">
        <f t="shared" si="168"/>
        <v>58.769146816583969</v>
      </c>
    </row>
    <row r="587" spans="1:8" ht="18.75">
      <c r="A587" s="61" t="s">
        <v>139</v>
      </c>
      <c r="B587" s="23" t="s">
        <v>192</v>
      </c>
      <c r="C587" s="23" t="s">
        <v>22</v>
      </c>
      <c r="D587" s="24">
        <v>1720106240</v>
      </c>
      <c r="E587" s="24">
        <v>610</v>
      </c>
      <c r="F587" s="32">
        <v>31519.599999999999</v>
      </c>
      <c r="G587" s="32">
        <v>18523.8</v>
      </c>
      <c r="H587" s="60">
        <f t="shared" si="168"/>
        <v>58.769146816583969</v>
      </c>
    </row>
    <row r="588" spans="1:8" ht="18.75">
      <c r="A588" s="17" t="s">
        <v>43</v>
      </c>
      <c r="B588" s="23" t="s">
        <v>192</v>
      </c>
      <c r="C588" s="23" t="s">
        <v>22</v>
      </c>
      <c r="D588" s="24">
        <v>1720106240</v>
      </c>
      <c r="E588" s="24">
        <v>800</v>
      </c>
      <c r="F588" s="32">
        <f>F589</f>
        <v>188.9</v>
      </c>
      <c r="G588" s="32">
        <f>G589</f>
        <v>0</v>
      </c>
      <c r="H588" s="60">
        <f t="shared" si="168"/>
        <v>0</v>
      </c>
    </row>
    <row r="589" spans="1:8" ht="18.75">
      <c r="A589" s="17" t="s">
        <v>45</v>
      </c>
      <c r="B589" s="23" t="s">
        <v>192</v>
      </c>
      <c r="C589" s="23" t="s">
        <v>22</v>
      </c>
      <c r="D589" s="24">
        <v>1720106240</v>
      </c>
      <c r="E589" s="24">
        <v>850</v>
      </c>
      <c r="F589" s="32">
        <v>188.9</v>
      </c>
      <c r="G589" s="32">
        <v>0</v>
      </c>
      <c r="H589" s="60">
        <f t="shared" si="168"/>
        <v>0</v>
      </c>
    </row>
    <row r="590" spans="1:8" ht="18.75">
      <c r="A590" s="17" t="s">
        <v>75</v>
      </c>
      <c r="B590" s="8" t="s">
        <v>192</v>
      </c>
      <c r="C590" s="8" t="s">
        <v>22</v>
      </c>
      <c r="D590" s="8" t="s">
        <v>76</v>
      </c>
      <c r="E590" s="8"/>
      <c r="F590" s="26">
        <f>F591</f>
        <v>9750.7000000000007</v>
      </c>
      <c r="G590" s="48">
        <v>0</v>
      </c>
      <c r="H590" s="60">
        <f t="shared" si="168"/>
        <v>0</v>
      </c>
    </row>
    <row r="591" spans="1:8" ht="37.5">
      <c r="A591" s="17" t="s">
        <v>431</v>
      </c>
      <c r="B591" s="8" t="s">
        <v>192</v>
      </c>
      <c r="C591" s="8" t="s">
        <v>22</v>
      </c>
      <c r="D591" s="6" t="s">
        <v>432</v>
      </c>
      <c r="E591" s="7"/>
      <c r="F591" s="26">
        <f>F592</f>
        <v>9750.7000000000007</v>
      </c>
      <c r="G591" s="48">
        <v>0</v>
      </c>
      <c r="H591" s="60">
        <f t="shared" si="168"/>
        <v>0</v>
      </c>
    </row>
    <row r="592" spans="1:8" ht="56.25">
      <c r="A592" s="17" t="s">
        <v>29</v>
      </c>
      <c r="B592" s="8" t="s">
        <v>192</v>
      </c>
      <c r="C592" s="8" t="s">
        <v>22</v>
      </c>
      <c r="D592" s="6" t="s">
        <v>432</v>
      </c>
      <c r="E592" s="6">
        <v>200</v>
      </c>
      <c r="F592" s="26">
        <f>F593</f>
        <v>9750.7000000000007</v>
      </c>
      <c r="G592" s="48">
        <v>0</v>
      </c>
      <c r="H592" s="60">
        <f t="shared" si="168"/>
        <v>0</v>
      </c>
    </row>
    <row r="593" spans="1:8" ht="56.25">
      <c r="A593" s="17" t="s">
        <v>31</v>
      </c>
      <c r="B593" s="8" t="s">
        <v>192</v>
      </c>
      <c r="C593" s="8" t="s">
        <v>22</v>
      </c>
      <c r="D593" s="6" t="s">
        <v>432</v>
      </c>
      <c r="E593" s="6">
        <v>240</v>
      </c>
      <c r="F593" s="26">
        <v>9750.7000000000007</v>
      </c>
      <c r="G593" s="48">
        <v>0</v>
      </c>
      <c r="H593" s="60">
        <f t="shared" si="168"/>
        <v>0</v>
      </c>
    </row>
    <row r="594" spans="1:8" ht="37.5">
      <c r="A594" s="17" t="s">
        <v>433</v>
      </c>
      <c r="B594" s="8" t="s">
        <v>192</v>
      </c>
      <c r="C594" s="8" t="s">
        <v>192</v>
      </c>
      <c r="D594" s="9"/>
      <c r="E594" s="9"/>
      <c r="F594" s="26">
        <f>F595+F609+F603+F617</f>
        <v>73734</v>
      </c>
      <c r="G594" s="47">
        <f t="shared" ref="G594" si="178">G595+G609+G603+G617</f>
        <v>7440.7999999999993</v>
      </c>
      <c r="H594" s="60">
        <f t="shared" si="168"/>
        <v>10.091409661757126</v>
      </c>
    </row>
    <row r="595" spans="1:8" ht="37.5">
      <c r="A595" s="17" t="s">
        <v>434</v>
      </c>
      <c r="B595" s="8" t="s">
        <v>192</v>
      </c>
      <c r="C595" s="8" t="s">
        <v>192</v>
      </c>
      <c r="D595" s="8" t="s">
        <v>435</v>
      </c>
      <c r="E595" s="8"/>
      <c r="F595" s="26">
        <f>F596</f>
        <v>8526</v>
      </c>
      <c r="G595" s="47">
        <f t="shared" ref="G595:G597" si="179">G596</f>
        <v>1554.5</v>
      </c>
      <c r="H595" s="60">
        <f t="shared" si="168"/>
        <v>18.232465399953085</v>
      </c>
    </row>
    <row r="596" spans="1:8" ht="37.5">
      <c r="A596" s="17" t="s">
        <v>436</v>
      </c>
      <c r="B596" s="8" t="s">
        <v>192</v>
      </c>
      <c r="C596" s="8" t="s">
        <v>192</v>
      </c>
      <c r="D596" s="6" t="s">
        <v>437</v>
      </c>
      <c r="E596" s="6"/>
      <c r="F596" s="26">
        <f>F597</f>
        <v>8526</v>
      </c>
      <c r="G596" s="47">
        <f t="shared" si="179"/>
        <v>1554.5</v>
      </c>
      <c r="H596" s="60">
        <f t="shared" si="168"/>
        <v>18.232465399953085</v>
      </c>
    </row>
    <row r="597" spans="1:8" ht="93.75">
      <c r="A597" s="17" t="s">
        <v>438</v>
      </c>
      <c r="B597" s="8" t="s">
        <v>192</v>
      </c>
      <c r="C597" s="8" t="s">
        <v>192</v>
      </c>
      <c r="D597" s="6" t="s">
        <v>439</v>
      </c>
      <c r="E597" s="7"/>
      <c r="F597" s="26">
        <f>F598</f>
        <v>8526</v>
      </c>
      <c r="G597" s="47">
        <f t="shared" si="179"/>
        <v>1554.5</v>
      </c>
      <c r="H597" s="60">
        <f t="shared" si="168"/>
        <v>18.232465399953085</v>
      </c>
    </row>
    <row r="598" spans="1:8" ht="56.25">
      <c r="A598" s="17" t="s">
        <v>440</v>
      </c>
      <c r="B598" s="8" t="s">
        <v>192</v>
      </c>
      <c r="C598" s="8" t="s">
        <v>192</v>
      </c>
      <c r="D598" s="6" t="s">
        <v>441</v>
      </c>
      <c r="E598" s="7"/>
      <c r="F598" s="26">
        <f>F599+F601</f>
        <v>8526</v>
      </c>
      <c r="G598" s="47">
        <f t="shared" ref="G598" si="180">G599+G601</f>
        <v>1554.5</v>
      </c>
      <c r="H598" s="60">
        <f t="shared" si="168"/>
        <v>18.232465399953085</v>
      </c>
    </row>
    <row r="599" spans="1:8" ht="112.5">
      <c r="A599" s="17" t="s">
        <v>17</v>
      </c>
      <c r="B599" s="8" t="s">
        <v>192</v>
      </c>
      <c r="C599" s="8" t="s">
        <v>192</v>
      </c>
      <c r="D599" s="6" t="s">
        <v>441</v>
      </c>
      <c r="E599" s="6" t="s">
        <v>18</v>
      </c>
      <c r="F599" s="26">
        <f>F600</f>
        <v>7782</v>
      </c>
      <c r="G599" s="48">
        <f>G600</f>
        <v>1516</v>
      </c>
      <c r="H599" s="60">
        <f t="shared" si="168"/>
        <v>19.480853251092263</v>
      </c>
    </row>
    <row r="600" spans="1:8" ht="37.5">
      <c r="A600" s="17" t="s">
        <v>19</v>
      </c>
      <c r="B600" s="8" t="s">
        <v>192</v>
      </c>
      <c r="C600" s="8" t="s">
        <v>192</v>
      </c>
      <c r="D600" s="6" t="s">
        <v>441</v>
      </c>
      <c r="E600" s="6" t="s">
        <v>20</v>
      </c>
      <c r="F600" s="26">
        <v>7782</v>
      </c>
      <c r="G600" s="48">
        <v>1516</v>
      </c>
      <c r="H600" s="60">
        <f t="shared" si="168"/>
        <v>19.480853251092263</v>
      </c>
    </row>
    <row r="601" spans="1:8" ht="56.25">
      <c r="A601" s="17" t="s">
        <v>29</v>
      </c>
      <c r="B601" s="8" t="s">
        <v>192</v>
      </c>
      <c r="C601" s="8" t="s">
        <v>192</v>
      </c>
      <c r="D601" s="6" t="s">
        <v>441</v>
      </c>
      <c r="E601" s="6" t="s">
        <v>30</v>
      </c>
      <c r="F601" s="26">
        <f>F602</f>
        <v>744</v>
      </c>
      <c r="G601" s="48">
        <f>G602</f>
        <v>38.5</v>
      </c>
      <c r="H601" s="60">
        <f t="shared" si="168"/>
        <v>5.174731182795699</v>
      </c>
    </row>
    <row r="602" spans="1:8" ht="56.25">
      <c r="A602" s="17" t="s">
        <v>31</v>
      </c>
      <c r="B602" s="8" t="s">
        <v>192</v>
      </c>
      <c r="C602" s="8" t="s">
        <v>192</v>
      </c>
      <c r="D602" s="6" t="s">
        <v>441</v>
      </c>
      <c r="E602" s="6" t="s">
        <v>32</v>
      </c>
      <c r="F602" s="26">
        <v>744</v>
      </c>
      <c r="G602" s="48">
        <v>38.5</v>
      </c>
      <c r="H602" s="60">
        <f t="shared" si="168"/>
        <v>5.174731182795699</v>
      </c>
    </row>
    <row r="603" spans="1:8" ht="37.5">
      <c r="A603" s="17" t="s">
        <v>442</v>
      </c>
      <c r="B603" s="8" t="s">
        <v>192</v>
      </c>
      <c r="C603" s="8" t="s">
        <v>192</v>
      </c>
      <c r="D603" s="8" t="s">
        <v>443</v>
      </c>
      <c r="E603" s="8"/>
      <c r="F603" s="26">
        <f>F604</f>
        <v>2000</v>
      </c>
      <c r="G603" s="47">
        <f t="shared" ref="G603:G607" si="181">G604</f>
        <v>0</v>
      </c>
      <c r="H603" s="60">
        <f t="shared" si="168"/>
        <v>0</v>
      </c>
    </row>
    <row r="604" spans="1:8" ht="37.5">
      <c r="A604" s="17" t="s">
        <v>444</v>
      </c>
      <c r="B604" s="8" t="s">
        <v>192</v>
      </c>
      <c r="C604" s="8" t="s">
        <v>192</v>
      </c>
      <c r="D604" s="6" t="s">
        <v>445</v>
      </c>
      <c r="E604" s="6"/>
      <c r="F604" s="26">
        <f>F605</f>
        <v>2000</v>
      </c>
      <c r="G604" s="47">
        <f t="shared" si="181"/>
        <v>0</v>
      </c>
      <c r="H604" s="60">
        <f t="shared" si="168"/>
        <v>0</v>
      </c>
    </row>
    <row r="605" spans="1:8" ht="75">
      <c r="A605" s="17" t="s">
        <v>446</v>
      </c>
      <c r="B605" s="8" t="s">
        <v>192</v>
      </c>
      <c r="C605" s="8" t="s">
        <v>192</v>
      </c>
      <c r="D605" s="6" t="s">
        <v>447</v>
      </c>
      <c r="E605" s="7"/>
      <c r="F605" s="26">
        <f>F606</f>
        <v>2000</v>
      </c>
      <c r="G605" s="47">
        <f t="shared" si="181"/>
        <v>0</v>
      </c>
      <c r="H605" s="60">
        <f t="shared" si="168"/>
        <v>0</v>
      </c>
    </row>
    <row r="606" spans="1:8" ht="56.25">
      <c r="A606" s="17" t="s">
        <v>448</v>
      </c>
      <c r="B606" s="8" t="s">
        <v>192</v>
      </c>
      <c r="C606" s="8" t="s">
        <v>192</v>
      </c>
      <c r="D606" s="6" t="s">
        <v>449</v>
      </c>
      <c r="E606" s="7"/>
      <c r="F606" s="26">
        <f>F607</f>
        <v>2000</v>
      </c>
      <c r="G606" s="47">
        <f t="shared" si="181"/>
        <v>0</v>
      </c>
      <c r="H606" s="60">
        <f t="shared" si="168"/>
        <v>0</v>
      </c>
    </row>
    <row r="607" spans="1:8" ht="56.25">
      <c r="A607" s="17" t="s">
        <v>29</v>
      </c>
      <c r="B607" s="8" t="s">
        <v>192</v>
      </c>
      <c r="C607" s="8" t="s">
        <v>192</v>
      </c>
      <c r="D607" s="6" t="s">
        <v>449</v>
      </c>
      <c r="E607" s="6" t="s">
        <v>30</v>
      </c>
      <c r="F607" s="26">
        <f>F608</f>
        <v>2000</v>
      </c>
      <c r="G607" s="47">
        <f t="shared" si="181"/>
        <v>0</v>
      </c>
      <c r="H607" s="60">
        <f t="shared" si="168"/>
        <v>0</v>
      </c>
    </row>
    <row r="608" spans="1:8" ht="56.25">
      <c r="A608" s="17" t="s">
        <v>31</v>
      </c>
      <c r="B608" s="8" t="s">
        <v>192</v>
      </c>
      <c r="C608" s="8" t="s">
        <v>192</v>
      </c>
      <c r="D608" s="6" t="s">
        <v>449</v>
      </c>
      <c r="E608" s="6" t="s">
        <v>32</v>
      </c>
      <c r="F608" s="26">
        <v>2000</v>
      </c>
      <c r="G608" s="48">
        <v>0</v>
      </c>
      <c r="H608" s="60">
        <f t="shared" si="168"/>
        <v>0</v>
      </c>
    </row>
    <row r="609" spans="1:8" ht="56.25">
      <c r="A609" s="17" t="s">
        <v>354</v>
      </c>
      <c r="B609" s="8" t="s">
        <v>192</v>
      </c>
      <c r="C609" s="8" t="s">
        <v>192</v>
      </c>
      <c r="D609" s="8" t="s">
        <v>355</v>
      </c>
      <c r="E609" s="8"/>
      <c r="F609" s="26">
        <f>F610</f>
        <v>632</v>
      </c>
      <c r="G609" s="47">
        <f t="shared" ref="G609:G611" si="182">G610</f>
        <v>94.1</v>
      </c>
      <c r="H609" s="60">
        <f t="shared" si="168"/>
        <v>14.889240506329113</v>
      </c>
    </row>
    <row r="610" spans="1:8" ht="18.75">
      <c r="A610" s="17" t="s">
        <v>11</v>
      </c>
      <c r="B610" s="8" t="s">
        <v>192</v>
      </c>
      <c r="C610" s="8" t="s">
        <v>192</v>
      </c>
      <c r="D610" s="6" t="s">
        <v>391</v>
      </c>
      <c r="E610" s="6"/>
      <c r="F610" s="26">
        <f>F611</f>
        <v>632</v>
      </c>
      <c r="G610" s="47">
        <f t="shared" si="182"/>
        <v>94.1</v>
      </c>
      <c r="H610" s="60">
        <f t="shared" si="168"/>
        <v>14.889240506329113</v>
      </c>
    </row>
    <row r="611" spans="1:8" ht="56.25">
      <c r="A611" s="17" t="s">
        <v>13</v>
      </c>
      <c r="B611" s="8" t="s">
        <v>192</v>
      </c>
      <c r="C611" s="8" t="s">
        <v>192</v>
      </c>
      <c r="D611" s="6" t="s">
        <v>392</v>
      </c>
      <c r="E611" s="7"/>
      <c r="F611" s="26">
        <f>F612</f>
        <v>632</v>
      </c>
      <c r="G611" s="47">
        <f t="shared" si="182"/>
        <v>94.1</v>
      </c>
      <c r="H611" s="60">
        <f t="shared" ref="H611:H674" si="183">G611/F611*100</f>
        <v>14.889240506329113</v>
      </c>
    </row>
    <row r="612" spans="1:8" ht="75">
      <c r="A612" s="17" t="s">
        <v>450</v>
      </c>
      <c r="B612" s="8" t="s">
        <v>192</v>
      </c>
      <c r="C612" s="8" t="s">
        <v>192</v>
      </c>
      <c r="D612" s="6" t="s">
        <v>451</v>
      </c>
      <c r="E612" s="7"/>
      <c r="F612" s="26">
        <f>F613+F615</f>
        <v>632</v>
      </c>
      <c r="G612" s="47">
        <f t="shared" ref="G612" si="184">G613+G615</f>
        <v>94.1</v>
      </c>
      <c r="H612" s="60">
        <f t="shared" si="183"/>
        <v>14.889240506329113</v>
      </c>
    </row>
    <row r="613" spans="1:8" ht="112.5">
      <c r="A613" s="17" t="s">
        <v>17</v>
      </c>
      <c r="B613" s="8" t="s">
        <v>192</v>
      </c>
      <c r="C613" s="8" t="s">
        <v>192</v>
      </c>
      <c r="D613" s="6" t="s">
        <v>451</v>
      </c>
      <c r="E613" s="6" t="s">
        <v>18</v>
      </c>
      <c r="F613" s="26">
        <f>F614</f>
        <v>579</v>
      </c>
      <c r="G613" s="47">
        <f t="shared" ref="G613" si="185">G614</f>
        <v>94.1</v>
      </c>
      <c r="H613" s="60">
        <f t="shared" si="183"/>
        <v>16.252158894645941</v>
      </c>
    </row>
    <row r="614" spans="1:8" ht="37.5">
      <c r="A614" s="17" t="s">
        <v>19</v>
      </c>
      <c r="B614" s="8" t="s">
        <v>192</v>
      </c>
      <c r="C614" s="8" t="s">
        <v>192</v>
      </c>
      <c r="D614" s="6" t="s">
        <v>451</v>
      </c>
      <c r="E614" s="6" t="s">
        <v>20</v>
      </c>
      <c r="F614" s="26">
        <v>579</v>
      </c>
      <c r="G614" s="48">
        <v>94.1</v>
      </c>
      <c r="H614" s="60">
        <f t="shared" si="183"/>
        <v>16.252158894645941</v>
      </c>
    </row>
    <row r="615" spans="1:8" ht="56.25">
      <c r="A615" s="17" t="s">
        <v>29</v>
      </c>
      <c r="B615" s="8" t="s">
        <v>192</v>
      </c>
      <c r="C615" s="8" t="s">
        <v>192</v>
      </c>
      <c r="D615" s="6" t="s">
        <v>451</v>
      </c>
      <c r="E615" s="6" t="s">
        <v>30</v>
      </c>
      <c r="F615" s="26">
        <f>F616</f>
        <v>53</v>
      </c>
      <c r="G615" s="47">
        <f t="shared" ref="G615" si="186">G616</f>
        <v>0</v>
      </c>
      <c r="H615" s="60">
        <f t="shared" si="183"/>
        <v>0</v>
      </c>
    </row>
    <row r="616" spans="1:8" ht="56.25">
      <c r="A616" s="17" t="s">
        <v>31</v>
      </c>
      <c r="B616" s="8" t="s">
        <v>192</v>
      </c>
      <c r="C616" s="8" t="s">
        <v>192</v>
      </c>
      <c r="D616" s="6" t="s">
        <v>451</v>
      </c>
      <c r="E616" s="6" t="s">
        <v>32</v>
      </c>
      <c r="F616" s="26">
        <v>53</v>
      </c>
      <c r="G616" s="48">
        <v>0</v>
      </c>
      <c r="H616" s="60">
        <f t="shared" si="183"/>
        <v>0</v>
      </c>
    </row>
    <row r="617" spans="1:8" ht="37.5">
      <c r="A617" s="17" t="s">
        <v>9</v>
      </c>
      <c r="B617" s="8" t="s">
        <v>192</v>
      </c>
      <c r="C617" s="8" t="s">
        <v>192</v>
      </c>
      <c r="D617" s="8" t="s">
        <v>10</v>
      </c>
      <c r="E617" s="8"/>
      <c r="F617" s="26">
        <f>F618</f>
        <v>62576</v>
      </c>
      <c r="G617" s="47">
        <f t="shared" ref="G617:G621" si="187">G618</f>
        <v>5792.2</v>
      </c>
      <c r="H617" s="60">
        <f t="shared" si="183"/>
        <v>9.2562643825108655</v>
      </c>
    </row>
    <row r="618" spans="1:8" ht="37.5">
      <c r="A618" s="17" t="s">
        <v>103</v>
      </c>
      <c r="B618" s="8" t="s">
        <v>192</v>
      </c>
      <c r="C618" s="8" t="s">
        <v>192</v>
      </c>
      <c r="D618" s="6" t="s">
        <v>104</v>
      </c>
      <c r="E618" s="6"/>
      <c r="F618" s="26">
        <f>F619</f>
        <v>62576</v>
      </c>
      <c r="G618" s="47">
        <f t="shared" si="187"/>
        <v>5792.2</v>
      </c>
      <c r="H618" s="60">
        <f t="shared" si="183"/>
        <v>9.2562643825108655</v>
      </c>
    </row>
    <row r="619" spans="1:8" ht="75">
      <c r="A619" s="17" t="s">
        <v>105</v>
      </c>
      <c r="B619" s="8" t="s">
        <v>192</v>
      </c>
      <c r="C619" s="8" t="s">
        <v>192</v>
      </c>
      <c r="D619" s="6" t="s">
        <v>106</v>
      </c>
      <c r="E619" s="7"/>
      <c r="F619" s="26">
        <f>F620</f>
        <v>62576</v>
      </c>
      <c r="G619" s="47">
        <f t="shared" si="187"/>
        <v>5792.2</v>
      </c>
      <c r="H619" s="60">
        <f t="shared" si="183"/>
        <v>9.2562643825108655</v>
      </c>
    </row>
    <row r="620" spans="1:8" ht="37.5">
      <c r="A620" s="17" t="s">
        <v>452</v>
      </c>
      <c r="B620" s="8" t="s">
        <v>192</v>
      </c>
      <c r="C620" s="8" t="s">
        <v>192</v>
      </c>
      <c r="D620" s="6" t="s">
        <v>453</v>
      </c>
      <c r="E620" s="7"/>
      <c r="F620" s="26">
        <f>F621</f>
        <v>62576</v>
      </c>
      <c r="G620" s="47">
        <f t="shared" si="187"/>
        <v>5792.2</v>
      </c>
      <c r="H620" s="60">
        <f t="shared" si="183"/>
        <v>9.2562643825108655</v>
      </c>
    </row>
    <row r="621" spans="1:8" ht="56.25">
      <c r="A621" s="17" t="s">
        <v>29</v>
      </c>
      <c r="B621" s="8" t="s">
        <v>192</v>
      </c>
      <c r="C621" s="8" t="s">
        <v>192</v>
      </c>
      <c r="D621" s="6" t="s">
        <v>453</v>
      </c>
      <c r="E621" s="6" t="s">
        <v>30</v>
      </c>
      <c r="F621" s="26">
        <f>F622</f>
        <v>62576</v>
      </c>
      <c r="G621" s="47">
        <f t="shared" si="187"/>
        <v>5792.2</v>
      </c>
      <c r="H621" s="60">
        <f t="shared" si="183"/>
        <v>9.2562643825108655</v>
      </c>
    </row>
    <row r="622" spans="1:8" ht="57" thickBot="1">
      <c r="A622" s="62" t="s">
        <v>31</v>
      </c>
      <c r="B622" s="10" t="s">
        <v>192</v>
      </c>
      <c r="C622" s="10" t="s">
        <v>192</v>
      </c>
      <c r="D622" s="11" t="s">
        <v>453</v>
      </c>
      <c r="E622" s="11" t="s">
        <v>32</v>
      </c>
      <c r="F622" s="27">
        <v>62576</v>
      </c>
      <c r="G622" s="50">
        <v>5792.2</v>
      </c>
      <c r="H622" s="67">
        <f t="shared" si="183"/>
        <v>9.2562643825108655</v>
      </c>
    </row>
    <row r="623" spans="1:8" ht="43.5" customHeight="1" thickBot="1">
      <c r="A623" s="21" t="s">
        <v>454</v>
      </c>
      <c r="B623" s="22" t="s">
        <v>66</v>
      </c>
      <c r="C623" s="22"/>
      <c r="D623" s="22"/>
      <c r="E623" s="22"/>
      <c r="F623" s="30">
        <f>F631+F624</f>
        <v>579557.19999999995</v>
      </c>
      <c r="G623" s="43">
        <f>G631</f>
        <v>0</v>
      </c>
      <c r="H623" s="69">
        <f t="shared" si="183"/>
        <v>0</v>
      </c>
    </row>
    <row r="624" spans="1:8" ht="40.5" customHeight="1">
      <c r="A624" s="64" t="s">
        <v>800</v>
      </c>
      <c r="B624" s="39" t="s">
        <v>66</v>
      </c>
      <c r="C624" s="40" t="s">
        <v>8</v>
      </c>
      <c r="D624" s="41"/>
      <c r="E624" s="41"/>
      <c r="F624" s="42">
        <f>F627</f>
        <v>34000</v>
      </c>
      <c r="G624" s="55">
        <f>G627</f>
        <v>0</v>
      </c>
      <c r="H624" s="66">
        <f t="shared" si="183"/>
        <v>0</v>
      </c>
    </row>
    <row r="625" spans="1:8" ht="57" customHeight="1">
      <c r="A625" s="17" t="s">
        <v>354</v>
      </c>
      <c r="B625" s="37" t="s">
        <v>66</v>
      </c>
      <c r="C625" s="38" t="s">
        <v>8</v>
      </c>
      <c r="D625" s="8" t="s">
        <v>355</v>
      </c>
      <c r="E625" s="8"/>
      <c r="F625" s="26">
        <f t="shared" ref="F625:G627" si="188">F626</f>
        <v>34000</v>
      </c>
      <c r="G625" s="47">
        <f t="shared" si="188"/>
        <v>0</v>
      </c>
      <c r="H625" s="60">
        <f t="shared" si="183"/>
        <v>0</v>
      </c>
    </row>
    <row r="626" spans="1:8" ht="26.25" customHeight="1">
      <c r="A626" s="17" t="s">
        <v>362</v>
      </c>
      <c r="B626" s="37" t="s">
        <v>66</v>
      </c>
      <c r="C626" s="38" t="s">
        <v>8</v>
      </c>
      <c r="D626" s="6" t="s">
        <v>363</v>
      </c>
      <c r="E626" s="6"/>
      <c r="F626" s="26">
        <f t="shared" si="188"/>
        <v>34000</v>
      </c>
      <c r="G626" s="47">
        <f t="shared" si="188"/>
        <v>0</v>
      </c>
      <c r="H626" s="60">
        <f t="shared" si="183"/>
        <v>0</v>
      </c>
    </row>
    <row r="627" spans="1:8" ht="112.5">
      <c r="A627" s="17" t="s">
        <v>364</v>
      </c>
      <c r="B627" s="37" t="s">
        <v>66</v>
      </c>
      <c r="C627" s="38" t="s">
        <v>8</v>
      </c>
      <c r="D627" s="6" t="s">
        <v>365</v>
      </c>
      <c r="E627" s="7"/>
      <c r="F627" s="26">
        <f t="shared" si="188"/>
        <v>34000</v>
      </c>
      <c r="G627" s="47">
        <f t="shared" si="188"/>
        <v>0</v>
      </c>
      <c r="H627" s="60">
        <f t="shared" si="183"/>
        <v>0</v>
      </c>
    </row>
    <row r="628" spans="1:8" ht="37.5">
      <c r="A628" s="17" t="s">
        <v>786</v>
      </c>
      <c r="B628" s="37" t="s">
        <v>66</v>
      </c>
      <c r="C628" s="38" t="s">
        <v>8</v>
      </c>
      <c r="D628" s="6" t="s">
        <v>789</v>
      </c>
      <c r="E628" s="7"/>
      <c r="F628" s="26">
        <f t="shared" ref="F628:G629" si="189">F629</f>
        <v>34000</v>
      </c>
      <c r="G628" s="47">
        <f t="shared" si="189"/>
        <v>0</v>
      </c>
      <c r="H628" s="60">
        <f t="shared" si="183"/>
        <v>0</v>
      </c>
    </row>
    <row r="629" spans="1:8" ht="37.5">
      <c r="A629" s="17" t="s">
        <v>787</v>
      </c>
      <c r="B629" s="37" t="s">
        <v>66</v>
      </c>
      <c r="C629" s="38" t="s">
        <v>8</v>
      </c>
      <c r="D629" s="6" t="s">
        <v>789</v>
      </c>
      <c r="E629" s="6" t="s">
        <v>30</v>
      </c>
      <c r="F629" s="26">
        <f t="shared" si="189"/>
        <v>34000</v>
      </c>
      <c r="G629" s="47">
        <f t="shared" si="189"/>
        <v>0</v>
      </c>
      <c r="H629" s="60">
        <f t="shared" si="183"/>
        <v>0</v>
      </c>
    </row>
    <row r="630" spans="1:8" ht="37.5">
      <c r="A630" s="17" t="s">
        <v>788</v>
      </c>
      <c r="B630" s="37" t="s">
        <v>66</v>
      </c>
      <c r="C630" s="38" t="s">
        <v>8</v>
      </c>
      <c r="D630" s="6" t="s">
        <v>789</v>
      </c>
      <c r="E630" s="6" t="s">
        <v>32</v>
      </c>
      <c r="F630" s="26">
        <v>34000</v>
      </c>
      <c r="G630" s="47">
        <v>0</v>
      </c>
      <c r="H630" s="60">
        <f t="shared" si="183"/>
        <v>0</v>
      </c>
    </row>
    <row r="631" spans="1:8" ht="37.5">
      <c r="A631" s="59" t="s">
        <v>455</v>
      </c>
      <c r="B631" s="5" t="s">
        <v>66</v>
      </c>
      <c r="C631" s="5" t="s">
        <v>192</v>
      </c>
      <c r="D631" s="12"/>
      <c r="E631" s="12"/>
      <c r="F631" s="25">
        <f>F632</f>
        <v>545557.19999999995</v>
      </c>
      <c r="G631" s="46">
        <f t="shared" ref="G631" si="190">G632</f>
        <v>0</v>
      </c>
      <c r="H631" s="60">
        <f t="shared" si="183"/>
        <v>0</v>
      </c>
    </row>
    <row r="632" spans="1:8" ht="37.5">
      <c r="A632" s="17" t="s">
        <v>442</v>
      </c>
      <c r="B632" s="8" t="s">
        <v>66</v>
      </c>
      <c r="C632" s="8" t="s">
        <v>192</v>
      </c>
      <c r="D632" s="8" t="s">
        <v>443</v>
      </c>
      <c r="E632" s="8"/>
      <c r="F632" s="26">
        <f>F633+F642</f>
        <v>545557.19999999995</v>
      </c>
      <c r="G632" s="47">
        <f t="shared" ref="G632" si="191">G633+G642</f>
        <v>0</v>
      </c>
      <c r="H632" s="60">
        <f t="shared" si="183"/>
        <v>0</v>
      </c>
    </row>
    <row r="633" spans="1:8" ht="18.75">
      <c r="A633" s="17" t="s">
        <v>456</v>
      </c>
      <c r="B633" s="8" t="s">
        <v>66</v>
      </c>
      <c r="C633" s="8" t="s">
        <v>192</v>
      </c>
      <c r="D633" s="6" t="s">
        <v>457</v>
      </c>
      <c r="E633" s="6"/>
      <c r="F633" s="26">
        <f>F634+F638</f>
        <v>1500</v>
      </c>
      <c r="G633" s="47">
        <f t="shared" ref="G633" si="192">G634+G638</f>
        <v>0</v>
      </c>
      <c r="H633" s="60">
        <f t="shared" si="183"/>
        <v>0</v>
      </c>
    </row>
    <row r="634" spans="1:8" ht="75">
      <c r="A634" s="17" t="s">
        <v>458</v>
      </c>
      <c r="B634" s="8" t="s">
        <v>66</v>
      </c>
      <c r="C634" s="8" t="s">
        <v>192</v>
      </c>
      <c r="D634" s="6" t="s">
        <v>459</v>
      </c>
      <c r="E634" s="7"/>
      <c r="F634" s="26">
        <f>F635</f>
        <v>500</v>
      </c>
      <c r="G634" s="47">
        <f t="shared" ref="G634:G636" si="193">G635</f>
        <v>0</v>
      </c>
      <c r="H634" s="60">
        <f t="shared" si="183"/>
        <v>0</v>
      </c>
    </row>
    <row r="635" spans="1:8" ht="56.25">
      <c r="A635" s="17" t="s">
        <v>448</v>
      </c>
      <c r="B635" s="8" t="s">
        <v>66</v>
      </c>
      <c r="C635" s="8" t="s">
        <v>192</v>
      </c>
      <c r="D635" s="6" t="s">
        <v>460</v>
      </c>
      <c r="E635" s="7"/>
      <c r="F635" s="26">
        <f>F636</f>
        <v>500</v>
      </c>
      <c r="G635" s="47">
        <f t="shared" si="193"/>
        <v>0</v>
      </c>
      <c r="H635" s="60">
        <f t="shared" si="183"/>
        <v>0</v>
      </c>
    </row>
    <row r="636" spans="1:8" ht="56.25">
      <c r="A636" s="17" t="s">
        <v>29</v>
      </c>
      <c r="B636" s="8" t="s">
        <v>66</v>
      </c>
      <c r="C636" s="8" t="s">
        <v>192</v>
      </c>
      <c r="D636" s="6" t="s">
        <v>460</v>
      </c>
      <c r="E636" s="6" t="s">
        <v>30</v>
      </c>
      <c r="F636" s="26">
        <f>F637</f>
        <v>500</v>
      </c>
      <c r="G636" s="47">
        <f t="shared" si="193"/>
        <v>0</v>
      </c>
      <c r="H636" s="60">
        <f t="shared" si="183"/>
        <v>0</v>
      </c>
    </row>
    <row r="637" spans="1:8" ht="56.25">
      <c r="A637" s="17" t="s">
        <v>31</v>
      </c>
      <c r="B637" s="8" t="s">
        <v>66</v>
      </c>
      <c r="C637" s="8" t="s">
        <v>192</v>
      </c>
      <c r="D637" s="6" t="s">
        <v>460</v>
      </c>
      <c r="E637" s="6" t="s">
        <v>32</v>
      </c>
      <c r="F637" s="26">
        <v>500</v>
      </c>
      <c r="G637" s="47">
        <v>0</v>
      </c>
      <c r="H637" s="60">
        <f t="shared" si="183"/>
        <v>0</v>
      </c>
    </row>
    <row r="638" spans="1:8" ht="37.5">
      <c r="A638" s="17" t="s">
        <v>461</v>
      </c>
      <c r="B638" s="8" t="s">
        <v>66</v>
      </c>
      <c r="C638" s="8" t="s">
        <v>192</v>
      </c>
      <c r="D638" s="6" t="s">
        <v>462</v>
      </c>
      <c r="E638" s="7"/>
      <c r="F638" s="26">
        <f>F639</f>
        <v>1000</v>
      </c>
      <c r="G638" s="47">
        <f t="shared" ref="G638:G640" si="194">G639</f>
        <v>0</v>
      </c>
      <c r="H638" s="60">
        <f t="shared" si="183"/>
        <v>0</v>
      </c>
    </row>
    <row r="639" spans="1:8" ht="56.25">
      <c r="A639" s="17" t="s">
        <v>448</v>
      </c>
      <c r="B639" s="8" t="s">
        <v>66</v>
      </c>
      <c r="C639" s="8" t="s">
        <v>192</v>
      </c>
      <c r="D639" s="6" t="s">
        <v>463</v>
      </c>
      <c r="E639" s="7"/>
      <c r="F639" s="26">
        <f>F640</f>
        <v>1000</v>
      </c>
      <c r="G639" s="47">
        <f t="shared" si="194"/>
        <v>0</v>
      </c>
      <c r="H639" s="60">
        <f t="shared" si="183"/>
        <v>0</v>
      </c>
    </row>
    <row r="640" spans="1:8" ht="56.25">
      <c r="A640" s="17" t="s">
        <v>29</v>
      </c>
      <c r="B640" s="8" t="s">
        <v>66</v>
      </c>
      <c r="C640" s="8" t="s">
        <v>192</v>
      </c>
      <c r="D640" s="6" t="s">
        <v>463</v>
      </c>
      <c r="E640" s="6" t="s">
        <v>30</v>
      </c>
      <c r="F640" s="26">
        <f>F641</f>
        <v>1000</v>
      </c>
      <c r="G640" s="47">
        <f t="shared" si="194"/>
        <v>0</v>
      </c>
      <c r="H640" s="60">
        <f t="shared" si="183"/>
        <v>0</v>
      </c>
    </row>
    <row r="641" spans="1:8" ht="56.25">
      <c r="A641" s="17" t="s">
        <v>31</v>
      </c>
      <c r="B641" s="8" t="s">
        <v>66</v>
      </c>
      <c r="C641" s="8" t="s">
        <v>192</v>
      </c>
      <c r="D641" s="6" t="s">
        <v>463</v>
      </c>
      <c r="E641" s="6" t="s">
        <v>32</v>
      </c>
      <c r="F641" s="26">
        <v>1000</v>
      </c>
      <c r="G641" s="47">
        <v>0</v>
      </c>
      <c r="H641" s="60">
        <f t="shared" si="183"/>
        <v>0</v>
      </c>
    </row>
    <row r="642" spans="1:8" ht="56.25">
      <c r="A642" s="17" t="s">
        <v>464</v>
      </c>
      <c r="B642" s="8" t="s">
        <v>66</v>
      </c>
      <c r="C642" s="8" t="s">
        <v>192</v>
      </c>
      <c r="D642" s="6" t="s">
        <v>465</v>
      </c>
      <c r="E642" s="6"/>
      <c r="F642" s="26">
        <f>F643</f>
        <v>544057.19999999995</v>
      </c>
      <c r="G642" s="47">
        <f t="shared" ref="G642" si="195">G643</f>
        <v>0</v>
      </c>
      <c r="H642" s="60">
        <f t="shared" si="183"/>
        <v>0</v>
      </c>
    </row>
    <row r="643" spans="1:8" ht="18.75">
      <c r="A643" s="17" t="s">
        <v>467</v>
      </c>
      <c r="B643" s="8" t="s">
        <v>66</v>
      </c>
      <c r="C643" s="8" t="s">
        <v>192</v>
      </c>
      <c r="D643" s="6" t="s">
        <v>468</v>
      </c>
      <c r="E643" s="7"/>
      <c r="F643" s="26">
        <f>F644+F647+F650+F653</f>
        <v>544057.19999999995</v>
      </c>
      <c r="G643" s="26">
        <f>G644+G647+G650+G653</f>
        <v>0</v>
      </c>
      <c r="H643" s="60">
        <f t="shared" si="183"/>
        <v>0</v>
      </c>
    </row>
    <row r="644" spans="1:8" ht="75">
      <c r="A644" s="17" t="s">
        <v>466</v>
      </c>
      <c r="B644" s="8" t="s">
        <v>66</v>
      </c>
      <c r="C644" s="8" t="s">
        <v>192</v>
      </c>
      <c r="D644" s="6" t="s">
        <v>782</v>
      </c>
      <c r="E644" s="7"/>
      <c r="F644" s="26">
        <f>F645</f>
        <v>11900</v>
      </c>
      <c r="G644" s="47">
        <f t="shared" ref="G644:G645" si="196">G645</f>
        <v>0</v>
      </c>
      <c r="H644" s="60">
        <f t="shared" si="183"/>
        <v>0</v>
      </c>
    </row>
    <row r="645" spans="1:8" ht="56.25">
      <c r="A645" s="17" t="s">
        <v>29</v>
      </c>
      <c r="B645" s="8" t="s">
        <v>66</v>
      </c>
      <c r="C645" s="8" t="s">
        <v>192</v>
      </c>
      <c r="D645" s="6" t="s">
        <v>782</v>
      </c>
      <c r="E645" s="6" t="s">
        <v>30</v>
      </c>
      <c r="F645" s="26">
        <f>F646</f>
        <v>11900</v>
      </c>
      <c r="G645" s="47">
        <f t="shared" si="196"/>
        <v>0</v>
      </c>
      <c r="H645" s="60">
        <f t="shared" si="183"/>
        <v>0</v>
      </c>
    </row>
    <row r="646" spans="1:8" ht="56.25">
      <c r="A646" s="17" t="s">
        <v>31</v>
      </c>
      <c r="B646" s="8" t="s">
        <v>66</v>
      </c>
      <c r="C646" s="8" t="s">
        <v>192</v>
      </c>
      <c r="D646" s="6" t="s">
        <v>782</v>
      </c>
      <c r="E646" s="6" t="s">
        <v>32</v>
      </c>
      <c r="F646" s="26">
        <v>11900</v>
      </c>
      <c r="G646" s="48">
        <v>0</v>
      </c>
      <c r="H646" s="60">
        <f t="shared" si="183"/>
        <v>0</v>
      </c>
    </row>
    <row r="647" spans="1:8" ht="75">
      <c r="A647" s="17" t="s">
        <v>469</v>
      </c>
      <c r="B647" s="8" t="s">
        <v>66</v>
      </c>
      <c r="C647" s="8" t="s">
        <v>192</v>
      </c>
      <c r="D647" s="6" t="s">
        <v>470</v>
      </c>
      <c r="E647" s="7"/>
      <c r="F647" s="26">
        <f>F648</f>
        <v>472894.6</v>
      </c>
      <c r="G647" s="47">
        <f t="shared" ref="G647:G648" si="197">G648</f>
        <v>0</v>
      </c>
      <c r="H647" s="60">
        <f t="shared" si="183"/>
        <v>0</v>
      </c>
    </row>
    <row r="648" spans="1:8" ht="56.25">
      <c r="A648" s="17" t="s">
        <v>137</v>
      </c>
      <c r="B648" s="8" t="s">
        <v>66</v>
      </c>
      <c r="C648" s="8" t="s">
        <v>192</v>
      </c>
      <c r="D648" s="6" t="s">
        <v>470</v>
      </c>
      <c r="E648" s="6" t="s">
        <v>138</v>
      </c>
      <c r="F648" s="26">
        <f>F649</f>
        <v>472894.6</v>
      </c>
      <c r="G648" s="47">
        <f t="shared" si="197"/>
        <v>0</v>
      </c>
      <c r="H648" s="60">
        <f t="shared" si="183"/>
        <v>0</v>
      </c>
    </row>
    <row r="649" spans="1:8" ht="18.75">
      <c r="A649" s="17" t="s">
        <v>139</v>
      </c>
      <c r="B649" s="8" t="s">
        <v>66</v>
      </c>
      <c r="C649" s="8" t="s">
        <v>192</v>
      </c>
      <c r="D649" s="6" t="s">
        <v>470</v>
      </c>
      <c r="E649" s="6" t="s">
        <v>140</v>
      </c>
      <c r="F649" s="26">
        <f>459833+13061.6</f>
        <v>472894.6</v>
      </c>
      <c r="G649" s="48">
        <v>0</v>
      </c>
      <c r="H649" s="60">
        <f t="shared" si="183"/>
        <v>0</v>
      </c>
    </row>
    <row r="650" spans="1:8" ht="37.5">
      <c r="A650" s="17" t="s">
        <v>471</v>
      </c>
      <c r="B650" s="8" t="s">
        <v>66</v>
      </c>
      <c r="C650" s="8" t="s">
        <v>192</v>
      </c>
      <c r="D650" s="6" t="s">
        <v>472</v>
      </c>
      <c r="E650" s="7"/>
      <c r="F650" s="26">
        <f>F651</f>
        <v>58105.4</v>
      </c>
      <c r="G650" s="47">
        <f t="shared" ref="G650:G654" si="198">G651</f>
        <v>0</v>
      </c>
      <c r="H650" s="60">
        <f t="shared" si="183"/>
        <v>0</v>
      </c>
    </row>
    <row r="651" spans="1:8" ht="56.25">
      <c r="A651" s="17" t="s">
        <v>137</v>
      </c>
      <c r="B651" s="8" t="s">
        <v>66</v>
      </c>
      <c r="C651" s="8" t="s">
        <v>192</v>
      </c>
      <c r="D651" s="6" t="s">
        <v>472</v>
      </c>
      <c r="E651" s="6" t="s">
        <v>138</v>
      </c>
      <c r="F651" s="26">
        <f>F652</f>
        <v>58105.4</v>
      </c>
      <c r="G651" s="47">
        <f t="shared" si="198"/>
        <v>0</v>
      </c>
      <c r="H651" s="60">
        <f t="shared" si="183"/>
        <v>0</v>
      </c>
    </row>
    <row r="652" spans="1:8" ht="18.75">
      <c r="A652" s="62" t="s">
        <v>139</v>
      </c>
      <c r="B652" s="10" t="s">
        <v>66</v>
      </c>
      <c r="C652" s="10" t="s">
        <v>192</v>
      </c>
      <c r="D652" s="11" t="s">
        <v>472</v>
      </c>
      <c r="E652" s="11" t="s">
        <v>140</v>
      </c>
      <c r="F652" s="27">
        <f>56709.5+1395.9</f>
        <v>58105.4</v>
      </c>
      <c r="G652" s="50">
        <v>0</v>
      </c>
      <c r="H652" s="60">
        <f t="shared" si="183"/>
        <v>0</v>
      </c>
    </row>
    <row r="653" spans="1:8" ht="95.25" customHeight="1">
      <c r="A653" s="17" t="s">
        <v>822</v>
      </c>
      <c r="B653" s="8" t="s">
        <v>66</v>
      </c>
      <c r="C653" s="8" t="s">
        <v>192</v>
      </c>
      <c r="D653" s="6" t="s">
        <v>821</v>
      </c>
      <c r="E653" s="7"/>
      <c r="F653" s="26">
        <f>F654</f>
        <v>1157.2</v>
      </c>
      <c r="G653" s="47">
        <f t="shared" si="198"/>
        <v>0</v>
      </c>
      <c r="H653" s="60">
        <f t="shared" ref="H653:H655" si="199">G653/F653*100</f>
        <v>0</v>
      </c>
    </row>
    <row r="654" spans="1:8" ht="56.25">
      <c r="A654" s="17" t="s">
        <v>137</v>
      </c>
      <c r="B654" s="8" t="s">
        <v>66</v>
      </c>
      <c r="C654" s="8" t="s">
        <v>192</v>
      </c>
      <c r="D654" s="6" t="s">
        <v>821</v>
      </c>
      <c r="E654" s="6" t="s">
        <v>138</v>
      </c>
      <c r="F654" s="26">
        <f>F655</f>
        <v>1157.2</v>
      </c>
      <c r="G654" s="47">
        <f t="shared" si="198"/>
        <v>0</v>
      </c>
      <c r="H654" s="60">
        <f t="shared" si="199"/>
        <v>0</v>
      </c>
    </row>
    <row r="655" spans="1:8" ht="19.5" thickBot="1">
      <c r="A655" s="62" t="s">
        <v>139</v>
      </c>
      <c r="B655" s="10" t="s">
        <v>66</v>
      </c>
      <c r="C655" s="10" t="s">
        <v>192</v>
      </c>
      <c r="D655" s="6" t="s">
        <v>821</v>
      </c>
      <c r="E655" s="11" t="s">
        <v>140</v>
      </c>
      <c r="F655" s="27">
        <v>1157.2</v>
      </c>
      <c r="G655" s="50">
        <v>0</v>
      </c>
      <c r="H655" s="67">
        <f t="shared" si="199"/>
        <v>0</v>
      </c>
    </row>
    <row r="656" spans="1:8" ht="19.5" thickBot="1">
      <c r="A656" s="21" t="s">
        <v>473</v>
      </c>
      <c r="B656" s="22" t="s">
        <v>474</v>
      </c>
      <c r="C656" s="22"/>
      <c r="D656" s="22"/>
      <c r="E656" s="22"/>
      <c r="F656" s="30">
        <f>F657+F683+F766+F799+F816</f>
        <v>5270954.0999999996</v>
      </c>
      <c r="G656" s="43">
        <f>G657+G683+G766+G799+G816</f>
        <v>1072120.2000000002</v>
      </c>
      <c r="H656" s="69">
        <f t="shared" si="183"/>
        <v>20.340154356494971</v>
      </c>
    </row>
    <row r="657" spans="1:8" ht="18.75">
      <c r="A657" s="59" t="s">
        <v>475</v>
      </c>
      <c r="B657" s="5" t="s">
        <v>474</v>
      </c>
      <c r="C657" s="5" t="s">
        <v>6</v>
      </c>
      <c r="D657" s="12"/>
      <c r="E657" s="12"/>
      <c r="F657" s="25">
        <f>F658+F677</f>
        <v>1603980</v>
      </c>
      <c r="G657" s="25">
        <f>G658+G677</f>
        <v>323562.59999999998</v>
      </c>
      <c r="H657" s="66">
        <f t="shared" si="183"/>
        <v>20.172483447424529</v>
      </c>
    </row>
    <row r="658" spans="1:8" ht="18.75">
      <c r="A658" s="17" t="s">
        <v>95</v>
      </c>
      <c r="B658" s="8" t="s">
        <v>474</v>
      </c>
      <c r="C658" s="8" t="s">
        <v>6</v>
      </c>
      <c r="D658" s="8" t="s">
        <v>96</v>
      </c>
      <c r="E658" s="8"/>
      <c r="F658" s="26">
        <f>F659</f>
        <v>1586233.8</v>
      </c>
      <c r="G658" s="47">
        <f t="shared" ref="G658" si="200">G659</f>
        <v>323562.59999999998</v>
      </c>
      <c r="H658" s="60">
        <f t="shared" si="183"/>
        <v>20.398165768501464</v>
      </c>
    </row>
    <row r="659" spans="1:8" ht="18.75">
      <c r="A659" s="17" t="s">
        <v>476</v>
      </c>
      <c r="B659" s="8" t="s">
        <v>474</v>
      </c>
      <c r="C659" s="8" t="s">
        <v>6</v>
      </c>
      <c r="D659" s="6" t="s">
        <v>477</v>
      </c>
      <c r="E659" s="6"/>
      <c r="F659" s="26">
        <f>F660+F664</f>
        <v>1586233.8</v>
      </c>
      <c r="G659" s="47">
        <f>G660+G664</f>
        <v>323562.59999999998</v>
      </c>
      <c r="H659" s="60">
        <f t="shared" si="183"/>
        <v>20.398165768501464</v>
      </c>
    </row>
    <row r="660" spans="1:8" ht="56.25">
      <c r="A660" s="17" t="s">
        <v>478</v>
      </c>
      <c r="B660" s="8" t="s">
        <v>474</v>
      </c>
      <c r="C660" s="8" t="s">
        <v>6</v>
      </c>
      <c r="D660" s="6" t="s">
        <v>479</v>
      </c>
      <c r="E660" s="7"/>
      <c r="F660" s="26">
        <f>F661</f>
        <v>160</v>
      </c>
      <c r="G660" s="47">
        <f>G661</f>
        <v>0</v>
      </c>
      <c r="H660" s="60">
        <f t="shared" si="183"/>
        <v>0</v>
      </c>
    </row>
    <row r="661" spans="1:8" ht="131.25">
      <c r="A661" s="17" t="s">
        <v>480</v>
      </c>
      <c r="B661" s="8" t="s">
        <v>474</v>
      </c>
      <c r="C661" s="8" t="s">
        <v>6</v>
      </c>
      <c r="D661" s="6" t="s">
        <v>481</v>
      </c>
      <c r="E661" s="7"/>
      <c r="F661" s="26">
        <f>F662</f>
        <v>160</v>
      </c>
      <c r="G661" s="47">
        <f t="shared" ref="G661:G662" si="201">G662</f>
        <v>0</v>
      </c>
      <c r="H661" s="60">
        <f t="shared" si="183"/>
        <v>0</v>
      </c>
    </row>
    <row r="662" spans="1:8" ht="56.25">
      <c r="A662" s="17" t="s">
        <v>137</v>
      </c>
      <c r="B662" s="8" t="s">
        <v>474</v>
      </c>
      <c r="C662" s="8" t="s">
        <v>6</v>
      </c>
      <c r="D662" s="6" t="s">
        <v>481</v>
      </c>
      <c r="E662" s="6" t="s">
        <v>138</v>
      </c>
      <c r="F662" s="26">
        <f>F663</f>
        <v>160</v>
      </c>
      <c r="G662" s="47">
        <f t="shared" si="201"/>
        <v>0</v>
      </c>
      <c r="H662" s="60">
        <f t="shared" si="183"/>
        <v>0</v>
      </c>
    </row>
    <row r="663" spans="1:8" ht="18.75">
      <c r="A663" s="17" t="s">
        <v>139</v>
      </c>
      <c r="B663" s="8" t="s">
        <v>474</v>
      </c>
      <c r="C663" s="8" t="s">
        <v>6</v>
      </c>
      <c r="D663" s="6" t="s">
        <v>481</v>
      </c>
      <c r="E663" s="6" t="s">
        <v>140</v>
      </c>
      <c r="F663" s="26">
        <v>160</v>
      </c>
      <c r="G663" s="48">
        <v>0</v>
      </c>
      <c r="H663" s="60">
        <f t="shared" si="183"/>
        <v>0</v>
      </c>
    </row>
    <row r="664" spans="1:8" ht="75">
      <c r="A664" s="17" t="s">
        <v>482</v>
      </c>
      <c r="B664" s="8" t="s">
        <v>474</v>
      </c>
      <c r="C664" s="8" t="s">
        <v>6</v>
      </c>
      <c r="D664" s="6" t="s">
        <v>483</v>
      </c>
      <c r="E664" s="7"/>
      <c r="F664" s="26">
        <f>F665+F668+F671+F674</f>
        <v>1586073.8</v>
      </c>
      <c r="G664" s="47">
        <f t="shared" ref="G664" si="202">G665+G668+G671+G674</f>
        <v>323562.59999999998</v>
      </c>
      <c r="H664" s="60">
        <f t="shared" si="183"/>
        <v>20.400223495274933</v>
      </c>
    </row>
    <row r="665" spans="1:8" ht="56.25">
      <c r="A665" s="17" t="s">
        <v>484</v>
      </c>
      <c r="B665" s="8" t="s">
        <v>474</v>
      </c>
      <c r="C665" s="8" t="s">
        <v>6</v>
      </c>
      <c r="D665" s="6" t="s">
        <v>485</v>
      </c>
      <c r="E665" s="7"/>
      <c r="F665" s="26">
        <f>F666</f>
        <v>494258</v>
      </c>
      <c r="G665" s="47">
        <f t="shared" ref="G665:G666" si="203">G666</f>
        <v>93808.7</v>
      </c>
      <c r="H665" s="60">
        <f t="shared" si="183"/>
        <v>18.979702908197744</v>
      </c>
    </row>
    <row r="666" spans="1:8" ht="56.25">
      <c r="A666" s="17" t="s">
        <v>137</v>
      </c>
      <c r="B666" s="8" t="s">
        <v>474</v>
      </c>
      <c r="C666" s="8" t="s">
        <v>6</v>
      </c>
      <c r="D666" s="6" t="s">
        <v>485</v>
      </c>
      <c r="E666" s="6" t="s">
        <v>138</v>
      </c>
      <c r="F666" s="26">
        <f>F667</f>
        <v>494258</v>
      </c>
      <c r="G666" s="47">
        <f t="shared" si="203"/>
        <v>93808.7</v>
      </c>
      <c r="H666" s="60">
        <f t="shared" si="183"/>
        <v>18.979702908197744</v>
      </c>
    </row>
    <row r="667" spans="1:8" ht="18.75">
      <c r="A667" s="17" t="s">
        <v>139</v>
      </c>
      <c r="B667" s="8" t="s">
        <v>474</v>
      </c>
      <c r="C667" s="8" t="s">
        <v>6</v>
      </c>
      <c r="D667" s="6" t="s">
        <v>485</v>
      </c>
      <c r="E667" s="6" t="s">
        <v>140</v>
      </c>
      <c r="F667" s="26">
        <f>490486+3772</f>
        <v>494258</v>
      </c>
      <c r="G667" s="48">
        <v>93808.7</v>
      </c>
      <c r="H667" s="60">
        <f t="shared" si="183"/>
        <v>18.979702908197744</v>
      </c>
    </row>
    <row r="668" spans="1:8" ht="75">
      <c r="A668" s="17" t="s">
        <v>486</v>
      </c>
      <c r="B668" s="8" t="s">
        <v>474</v>
      </c>
      <c r="C668" s="8" t="s">
        <v>6</v>
      </c>
      <c r="D668" s="6" t="s">
        <v>487</v>
      </c>
      <c r="E668" s="7"/>
      <c r="F668" s="26">
        <f>F669</f>
        <v>475.8</v>
      </c>
      <c r="G668" s="47">
        <f t="shared" ref="G668:G669" si="204">G669</f>
        <v>34.4</v>
      </c>
      <c r="H668" s="60">
        <f t="shared" si="183"/>
        <v>7.2299285414039502</v>
      </c>
    </row>
    <row r="669" spans="1:8" ht="56.25">
      <c r="A669" s="17" t="s">
        <v>137</v>
      </c>
      <c r="B669" s="8" t="s">
        <v>474</v>
      </c>
      <c r="C669" s="8" t="s">
        <v>6</v>
      </c>
      <c r="D669" s="6" t="s">
        <v>487</v>
      </c>
      <c r="E669" s="6" t="s">
        <v>138</v>
      </c>
      <c r="F669" s="26">
        <f>F670</f>
        <v>475.8</v>
      </c>
      <c r="G669" s="47">
        <f t="shared" si="204"/>
        <v>34.4</v>
      </c>
      <c r="H669" s="60">
        <f t="shared" si="183"/>
        <v>7.2299285414039502</v>
      </c>
    </row>
    <row r="670" spans="1:8" ht="18.75">
      <c r="A670" s="17" t="s">
        <v>139</v>
      </c>
      <c r="B670" s="8" t="s">
        <v>474</v>
      </c>
      <c r="C670" s="8" t="s">
        <v>6</v>
      </c>
      <c r="D670" s="6" t="s">
        <v>487</v>
      </c>
      <c r="E670" s="6" t="s">
        <v>140</v>
      </c>
      <c r="F670" s="26">
        <v>475.8</v>
      </c>
      <c r="G670" s="48">
        <v>34.4</v>
      </c>
      <c r="H670" s="60">
        <f t="shared" si="183"/>
        <v>7.2299285414039502</v>
      </c>
    </row>
    <row r="671" spans="1:8" ht="112.5">
      <c r="A671" s="17" t="s">
        <v>488</v>
      </c>
      <c r="B671" s="8" t="s">
        <v>474</v>
      </c>
      <c r="C671" s="8" t="s">
        <v>6</v>
      </c>
      <c r="D671" s="6" t="s">
        <v>489</v>
      </c>
      <c r="E671" s="7"/>
      <c r="F671" s="26">
        <f>F672</f>
        <v>81572</v>
      </c>
      <c r="G671" s="47">
        <f t="shared" ref="G671:G672" si="205">G672</f>
        <v>1037.8</v>
      </c>
      <c r="H671" s="60">
        <f t="shared" si="183"/>
        <v>1.2722502819594959</v>
      </c>
    </row>
    <row r="672" spans="1:8" ht="56.25">
      <c r="A672" s="17" t="s">
        <v>137</v>
      </c>
      <c r="B672" s="8" t="s">
        <v>474</v>
      </c>
      <c r="C672" s="8" t="s">
        <v>6</v>
      </c>
      <c r="D672" s="6" t="s">
        <v>489</v>
      </c>
      <c r="E672" s="6" t="s">
        <v>138</v>
      </c>
      <c r="F672" s="26">
        <f>F673</f>
        <v>81572</v>
      </c>
      <c r="G672" s="47">
        <f t="shared" si="205"/>
        <v>1037.8</v>
      </c>
      <c r="H672" s="60">
        <f t="shared" si="183"/>
        <v>1.2722502819594959</v>
      </c>
    </row>
    <row r="673" spans="1:8" ht="18.75">
      <c r="A673" s="17" t="s">
        <v>139</v>
      </c>
      <c r="B673" s="8" t="s">
        <v>474</v>
      </c>
      <c r="C673" s="8" t="s">
        <v>6</v>
      </c>
      <c r="D673" s="6" t="s">
        <v>489</v>
      </c>
      <c r="E673" s="6" t="s">
        <v>140</v>
      </c>
      <c r="F673" s="26">
        <v>81572</v>
      </c>
      <c r="G673" s="48">
        <v>1037.8</v>
      </c>
      <c r="H673" s="60">
        <f t="shared" si="183"/>
        <v>1.2722502819594959</v>
      </c>
    </row>
    <row r="674" spans="1:8" ht="206.25">
      <c r="A674" s="17" t="s">
        <v>490</v>
      </c>
      <c r="B674" s="8" t="s">
        <v>474</v>
      </c>
      <c r="C674" s="8" t="s">
        <v>6</v>
      </c>
      <c r="D674" s="6" t="s">
        <v>491</v>
      </c>
      <c r="E674" s="7"/>
      <c r="F674" s="26">
        <f>F675</f>
        <v>1009768</v>
      </c>
      <c r="G674" s="47">
        <f t="shared" ref="G674:G675" si="206">G675</f>
        <v>228681.7</v>
      </c>
      <c r="H674" s="60">
        <f t="shared" si="183"/>
        <v>22.64695454797538</v>
      </c>
    </row>
    <row r="675" spans="1:8" ht="56.25">
      <c r="A675" s="17" t="s">
        <v>137</v>
      </c>
      <c r="B675" s="8" t="s">
        <v>474</v>
      </c>
      <c r="C675" s="8" t="s">
        <v>6</v>
      </c>
      <c r="D675" s="6" t="s">
        <v>491</v>
      </c>
      <c r="E675" s="6" t="s">
        <v>138</v>
      </c>
      <c r="F675" s="26">
        <f>F676</f>
        <v>1009768</v>
      </c>
      <c r="G675" s="47">
        <f t="shared" si="206"/>
        <v>228681.7</v>
      </c>
      <c r="H675" s="60">
        <f t="shared" ref="H675:H732" si="207">G675/F675*100</f>
        <v>22.64695454797538</v>
      </c>
    </row>
    <row r="676" spans="1:8" ht="18.75">
      <c r="A676" s="17" t="s">
        <v>139</v>
      </c>
      <c r="B676" s="8" t="s">
        <v>474</v>
      </c>
      <c r="C676" s="8" t="s">
        <v>6</v>
      </c>
      <c r="D676" s="6" t="s">
        <v>491</v>
      </c>
      <c r="E676" s="6" t="s">
        <v>140</v>
      </c>
      <c r="F676" s="26">
        <v>1009768</v>
      </c>
      <c r="G676" s="48">
        <v>228681.7</v>
      </c>
      <c r="H676" s="60">
        <f t="shared" si="207"/>
        <v>22.64695454797538</v>
      </c>
    </row>
    <row r="677" spans="1:8" ht="37.5">
      <c r="A677" s="17" t="s">
        <v>316</v>
      </c>
      <c r="B677" s="8" t="s">
        <v>474</v>
      </c>
      <c r="C677" s="8" t="s">
        <v>6</v>
      </c>
      <c r="D677" s="8" t="s">
        <v>317</v>
      </c>
      <c r="E677" s="8"/>
      <c r="F677" s="26">
        <f>F678</f>
        <v>17746.2</v>
      </c>
      <c r="G677" s="47">
        <f t="shared" ref="G677:G681" si="208">G678</f>
        <v>0</v>
      </c>
      <c r="H677" s="60">
        <f t="shared" si="207"/>
        <v>0</v>
      </c>
    </row>
    <row r="678" spans="1:8" ht="37.5">
      <c r="A678" s="17" t="s">
        <v>498</v>
      </c>
      <c r="B678" s="8" t="s">
        <v>474</v>
      </c>
      <c r="C678" s="8" t="s">
        <v>6</v>
      </c>
      <c r="D678" s="6" t="s">
        <v>499</v>
      </c>
      <c r="E678" s="6"/>
      <c r="F678" s="26">
        <f>F679</f>
        <v>17746.2</v>
      </c>
      <c r="G678" s="47">
        <f t="shared" si="208"/>
        <v>0</v>
      </c>
      <c r="H678" s="60">
        <f t="shared" si="207"/>
        <v>0</v>
      </c>
    </row>
    <row r="679" spans="1:8" ht="56.25">
      <c r="A679" s="17" t="s">
        <v>500</v>
      </c>
      <c r="B679" s="8" t="s">
        <v>474</v>
      </c>
      <c r="C679" s="8" t="s">
        <v>6</v>
      </c>
      <c r="D679" s="6" t="s">
        <v>501</v>
      </c>
      <c r="E679" s="7"/>
      <c r="F679" s="26">
        <f>F680</f>
        <v>17746.2</v>
      </c>
      <c r="G679" s="47">
        <f t="shared" si="208"/>
        <v>0</v>
      </c>
      <c r="H679" s="60">
        <f t="shared" si="207"/>
        <v>0</v>
      </c>
    </row>
    <row r="680" spans="1:8" ht="37.5">
      <c r="A680" s="17" t="s">
        <v>502</v>
      </c>
      <c r="B680" s="8" t="s">
        <v>474</v>
      </c>
      <c r="C680" s="8" t="s">
        <v>6</v>
      </c>
      <c r="D680" s="6" t="s">
        <v>503</v>
      </c>
      <c r="E680" s="7"/>
      <c r="F680" s="26">
        <f>F681</f>
        <v>17746.2</v>
      </c>
      <c r="G680" s="47">
        <f t="shared" si="208"/>
        <v>0</v>
      </c>
      <c r="H680" s="60">
        <f t="shared" si="207"/>
        <v>0</v>
      </c>
    </row>
    <row r="681" spans="1:8" ht="56.25">
      <c r="A681" s="17" t="s">
        <v>338</v>
      </c>
      <c r="B681" s="8" t="s">
        <v>474</v>
      </c>
      <c r="C681" s="8" t="s">
        <v>6</v>
      </c>
      <c r="D681" s="6" t="s">
        <v>503</v>
      </c>
      <c r="E681" s="6" t="s">
        <v>339</v>
      </c>
      <c r="F681" s="26">
        <f>F682</f>
        <v>17746.2</v>
      </c>
      <c r="G681" s="47">
        <f t="shared" si="208"/>
        <v>0</v>
      </c>
      <c r="H681" s="60">
        <f t="shared" si="207"/>
        <v>0</v>
      </c>
    </row>
    <row r="682" spans="1:8" ht="168.75">
      <c r="A682" s="17" t="s">
        <v>340</v>
      </c>
      <c r="B682" s="8" t="s">
        <v>474</v>
      </c>
      <c r="C682" s="8" t="s">
        <v>6</v>
      </c>
      <c r="D682" s="6" t="s">
        <v>503</v>
      </c>
      <c r="E682" s="6" t="s">
        <v>341</v>
      </c>
      <c r="F682" s="26">
        <v>17746.2</v>
      </c>
      <c r="G682" s="48">
        <v>0</v>
      </c>
      <c r="H682" s="60">
        <f t="shared" si="207"/>
        <v>0</v>
      </c>
    </row>
    <row r="683" spans="1:8" ht="18.75">
      <c r="A683" s="17" t="s">
        <v>504</v>
      </c>
      <c r="B683" s="8" t="s">
        <v>474</v>
      </c>
      <c r="C683" s="8" t="s">
        <v>8</v>
      </c>
      <c r="D683" s="9"/>
      <c r="E683" s="9"/>
      <c r="F683" s="26">
        <f>F684+F739+F745+F751</f>
        <v>3086900.1</v>
      </c>
      <c r="G683" s="47">
        <f>G684+G739+G745+G751</f>
        <v>616318.50000000012</v>
      </c>
      <c r="H683" s="60">
        <f t="shared" si="207"/>
        <v>19.965612103870807</v>
      </c>
    </row>
    <row r="684" spans="1:8" ht="18.75">
      <c r="A684" s="17" t="s">
        <v>95</v>
      </c>
      <c r="B684" s="8" t="s">
        <v>474</v>
      </c>
      <c r="C684" s="8" t="s">
        <v>8</v>
      </c>
      <c r="D684" s="8" t="s">
        <v>96</v>
      </c>
      <c r="E684" s="8"/>
      <c r="F684" s="26">
        <f>F685</f>
        <v>2633098.2999999998</v>
      </c>
      <c r="G684" s="47">
        <f t="shared" ref="G684" si="209">G685</f>
        <v>583455.60000000009</v>
      </c>
      <c r="H684" s="60">
        <f t="shared" si="207"/>
        <v>22.158519490138296</v>
      </c>
    </row>
    <row r="685" spans="1:8" ht="18.75">
      <c r="A685" s="17" t="s">
        <v>97</v>
      </c>
      <c r="B685" s="8" t="s">
        <v>474</v>
      </c>
      <c r="C685" s="8" t="s">
        <v>8</v>
      </c>
      <c r="D685" s="6" t="s">
        <v>98</v>
      </c>
      <c r="E685" s="6"/>
      <c r="F685" s="26">
        <f>F686+F712+F708+F729</f>
        <v>2633098.2999999998</v>
      </c>
      <c r="G685" s="47">
        <f t="shared" ref="G685" si="210">G686+G712+G708+G729</f>
        <v>583455.60000000009</v>
      </c>
      <c r="H685" s="60">
        <f t="shared" si="207"/>
        <v>22.158519490138296</v>
      </c>
    </row>
    <row r="686" spans="1:8" ht="56.25">
      <c r="A686" s="17" t="s">
        <v>505</v>
      </c>
      <c r="B686" s="8" t="s">
        <v>474</v>
      </c>
      <c r="C686" s="8" t="s">
        <v>8</v>
      </c>
      <c r="D686" s="6" t="s">
        <v>506</v>
      </c>
      <c r="E686" s="7"/>
      <c r="F686" s="26">
        <f>F687+F690+F693+F696+F699+F702+F705</f>
        <v>2442154.2999999998</v>
      </c>
      <c r="G686" s="47">
        <f t="shared" ref="G686" si="211">G687+G690+G693+G696+G699+G702+G705</f>
        <v>538517.80000000005</v>
      </c>
      <c r="H686" s="60">
        <f t="shared" si="207"/>
        <v>22.050932654009621</v>
      </c>
    </row>
    <row r="687" spans="1:8" ht="56.25">
      <c r="A687" s="17" t="s">
        <v>507</v>
      </c>
      <c r="B687" s="8" t="s">
        <v>474</v>
      </c>
      <c r="C687" s="8" t="s">
        <v>8</v>
      </c>
      <c r="D687" s="6" t="s">
        <v>508</v>
      </c>
      <c r="E687" s="7"/>
      <c r="F687" s="26">
        <f>F688</f>
        <v>370455.2</v>
      </c>
      <c r="G687" s="47">
        <f t="shared" ref="G687:G688" si="212">G688</f>
        <v>74846.5</v>
      </c>
      <c r="H687" s="60">
        <f t="shared" si="207"/>
        <v>20.203927492447129</v>
      </c>
    </row>
    <row r="688" spans="1:8" ht="56.25">
      <c r="A688" s="17" t="s">
        <v>137</v>
      </c>
      <c r="B688" s="8" t="s">
        <v>474</v>
      </c>
      <c r="C688" s="8" t="s">
        <v>8</v>
      </c>
      <c r="D688" s="6" t="s">
        <v>508</v>
      </c>
      <c r="E688" s="6" t="s">
        <v>138</v>
      </c>
      <c r="F688" s="26">
        <f>F689</f>
        <v>370455.2</v>
      </c>
      <c r="G688" s="47">
        <f t="shared" si="212"/>
        <v>74846.5</v>
      </c>
      <c r="H688" s="60">
        <f t="shared" si="207"/>
        <v>20.203927492447129</v>
      </c>
    </row>
    <row r="689" spans="1:8" ht="18.75">
      <c r="A689" s="17" t="s">
        <v>139</v>
      </c>
      <c r="B689" s="8" t="s">
        <v>474</v>
      </c>
      <c r="C689" s="8" t="s">
        <v>8</v>
      </c>
      <c r="D689" s="6" t="s">
        <v>508</v>
      </c>
      <c r="E689" s="6" t="s">
        <v>140</v>
      </c>
      <c r="F689" s="26">
        <v>370455.2</v>
      </c>
      <c r="G689" s="48">
        <v>74846.5</v>
      </c>
      <c r="H689" s="60">
        <f t="shared" si="207"/>
        <v>20.203927492447129</v>
      </c>
    </row>
    <row r="690" spans="1:8" ht="75">
      <c r="A690" s="17" t="s">
        <v>509</v>
      </c>
      <c r="B690" s="8" t="s">
        <v>474</v>
      </c>
      <c r="C690" s="8" t="s">
        <v>8</v>
      </c>
      <c r="D690" s="6" t="s">
        <v>510</v>
      </c>
      <c r="E690" s="7"/>
      <c r="F690" s="26">
        <f>F691</f>
        <v>2883.5</v>
      </c>
      <c r="G690" s="47">
        <f t="shared" ref="G690:G691" si="213">G691</f>
        <v>281.3</v>
      </c>
      <c r="H690" s="60">
        <f t="shared" si="207"/>
        <v>9.7555054621120174</v>
      </c>
    </row>
    <row r="691" spans="1:8" ht="56.25">
      <c r="A691" s="17" t="s">
        <v>137</v>
      </c>
      <c r="B691" s="8" t="s">
        <v>474</v>
      </c>
      <c r="C691" s="8" t="s">
        <v>8</v>
      </c>
      <c r="D691" s="6" t="s">
        <v>510</v>
      </c>
      <c r="E691" s="6" t="s">
        <v>138</v>
      </c>
      <c r="F691" s="26">
        <f>F692</f>
        <v>2883.5</v>
      </c>
      <c r="G691" s="47">
        <f t="shared" si="213"/>
        <v>281.3</v>
      </c>
      <c r="H691" s="60">
        <f t="shared" si="207"/>
        <v>9.7555054621120174</v>
      </c>
    </row>
    <row r="692" spans="1:8" ht="18.75">
      <c r="A692" s="17" t="s">
        <v>139</v>
      </c>
      <c r="B692" s="8" t="s">
        <v>474</v>
      </c>
      <c r="C692" s="8" t="s">
        <v>8</v>
      </c>
      <c r="D692" s="6" t="s">
        <v>510</v>
      </c>
      <c r="E692" s="6" t="s">
        <v>140</v>
      </c>
      <c r="F692" s="26">
        <v>2883.5</v>
      </c>
      <c r="G692" s="48">
        <v>281.3</v>
      </c>
      <c r="H692" s="60">
        <f t="shared" si="207"/>
        <v>9.7555054621120174</v>
      </c>
    </row>
    <row r="693" spans="1:8" ht="112.5">
      <c r="A693" s="17" t="s">
        <v>511</v>
      </c>
      <c r="B693" s="8" t="s">
        <v>474</v>
      </c>
      <c r="C693" s="8" t="s">
        <v>8</v>
      </c>
      <c r="D693" s="6" t="s">
        <v>512</v>
      </c>
      <c r="E693" s="7"/>
      <c r="F693" s="26">
        <f>F694</f>
        <v>144100</v>
      </c>
      <c r="G693" s="47">
        <f t="shared" ref="G693:G694" si="214">G694</f>
        <v>8845.7000000000007</v>
      </c>
      <c r="H693" s="60">
        <f t="shared" si="207"/>
        <v>6.138584316446912</v>
      </c>
    </row>
    <row r="694" spans="1:8" ht="56.25">
      <c r="A694" s="17" t="s">
        <v>137</v>
      </c>
      <c r="B694" s="8" t="s">
        <v>474</v>
      </c>
      <c r="C694" s="8" t="s">
        <v>8</v>
      </c>
      <c r="D694" s="6" t="s">
        <v>512</v>
      </c>
      <c r="E694" s="6" t="s">
        <v>138</v>
      </c>
      <c r="F694" s="26">
        <f>F695</f>
        <v>144100</v>
      </c>
      <c r="G694" s="47">
        <f t="shared" si="214"/>
        <v>8845.7000000000007</v>
      </c>
      <c r="H694" s="60">
        <f t="shared" si="207"/>
        <v>6.138584316446912</v>
      </c>
    </row>
    <row r="695" spans="1:8" ht="18.75">
      <c r="A695" s="17" t="s">
        <v>139</v>
      </c>
      <c r="B695" s="8" t="s">
        <v>474</v>
      </c>
      <c r="C695" s="8" t="s">
        <v>8</v>
      </c>
      <c r="D695" s="6" t="s">
        <v>512</v>
      </c>
      <c r="E695" s="6" t="s">
        <v>140</v>
      </c>
      <c r="F695" s="26">
        <v>144100</v>
      </c>
      <c r="G695" s="48">
        <v>8845.7000000000007</v>
      </c>
      <c r="H695" s="60">
        <f t="shared" si="207"/>
        <v>6.138584316446912</v>
      </c>
    </row>
    <row r="696" spans="1:8" ht="75">
      <c r="A696" s="17" t="s">
        <v>513</v>
      </c>
      <c r="B696" s="8" t="s">
        <v>474</v>
      </c>
      <c r="C696" s="8" t="s">
        <v>8</v>
      </c>
      <c r="D696" s="6" t="s">
        <v>514</v>
      </c>
      <c r="E696" s="7"/>
      <c r="F696" s="26">
        <f>F697</f>
        <v>56.1</v>
      </c>
      <c r="G696" s="47">
        <f t="shared" ref="G696:G697" si="215">G697</f>
        <v>0</v>
      </c>
      <c r="H696" s="60">
        <f t="shared" si="207"/>
        <v>0</v>
      </c>
    </row>
    <row r="697" spans="1:8" ht="56.25">
      <c r="A697" s="17" t="s">
        <v>137</v>
      </c>
      <c r="B697" s="8" t="s">
        <v>474</v>
      </c>
      <c r="C697" s="8" t="s">
        <v>8</v>
      </c>
      <c r="D697" s="6" t="s">
        <v>514</v>
      </c>
      <c r="E697" s="6" t="s">
        <v>138</v>
      </c>
      <c r="F697" s="26">
        <f>F698</f>
        <v>56.1</v>
      </c>
      <c r="G697" s="47">
        <f t="shared" si="215"/>
        <v>0</v>
      </c>
      <c r="H697" s="60">
        <f t="shared" si="207"/>
        <v>0</v>
      </c>
    </row>
    <row r="698" spans="1:8" ht="93.75">
      <c r="A698" s="17" t="s">
        <v>296</v>
      </c>
      <c r="B698" s="8" t="s">
        <v>474</v>
      </c>
      <c r="C698" s="8" t="s">
        <v>8</v>
      </c>
      <c r="D698" s="6" t="s">
        <v>514</v>
      </c>
      <c r="E698" s="6" t="s">
        <v>297</v>
      </c>
      <c r="F698" s="26">
        <v>56.1</v>
      </c>
      <c r="G698" s="48">
        <v>0</v>
      </c>
      <c r="H698" s="60">
        <f t="shared" si="207"/>
        <v>0</v>
      </c>
    </row>
    <row r="699" spans="1:8" ht="112.5">
      <c r="A699" s="17" t="s">
        <v>515</v>
      </c>
      <c r="B699" s="8" t="s">
        <v>474</v>
      </c>
      <c r="C699" s="8" t="s">
        <v>8</v>
      </c>
      <c r="D699" s="6" t="s">
        <v>516</v>
      </c>
      <c r="E699" s="7"/>
      <c r="F699" s="26">
        <f>F700</f>
        <v>8589.5</v>
      </c>
      <c r="G699" s="47">
        <f t="shared" ref="G699:G700" si="216">G700</f>
        <v>2300</v>
      </c>
      <c r="H699" s="60">
        <f t="shared" si="207"/>
        <v>26.776878747307759</v>
      </c>
    </row>
    <row r="700" spans="1:8" ht="56.25">
      <c r="A700" s="17" t="s">
        <v>137</v>
      </c>
      <c r="B700" s="8" t="s">
        <v>474</v>
      </c>
      <c r="C700" s="8" t="s">
        <v>8</v>
      </c>
      <c r="D700" s="6" t="s">
        <v>516</v>
      </c>
      <c r="E700" s="6" t="s">
        <v>138</v>
      </c>
      <c r="F700" s="26">
        <f>F701</f>
        <v>8589.5</v>
      </c>
      <c r="G700" s="47">
        <f t="shared" si="216"/>
        <v>2300</v>
      </c>
      <c r="H700" s="60">
        <f t="shared" si="207"/>
        <v>26.776878747307759</v>
      </c>
    </row>
    <row r="701" spans="1:8" ht="18.75">
      <c r="A701" s="17" t="s">
        <v>139</v>
      </c>
      <c r="B701" s="8" t="s">
        <v>474</v>
      </c>
      <c r="C701" s="8" t="s">
        <v>8</v>
      </c>
      <c r="D701" s="6" t="s">
        <v>516</v>
      </c>
      <c r="E701" s="6" t="s">
        <v>140</v>
      </c>
      <c r="F701" s="26">
        <v>8589.5</v>
      </c>
      <c r="G701" s="48">
        <v>2300</v>
      </c>
      <c r="H701" s="60">
        <f t="shared" si="207"/>
        <v>26.776878747307759</v>
      </c>
    </row>
    <row r="702" spans="1:8" ht="300">
      <c r="A702" s="17" t="s">
        <v>517</v>
      </c>
      <c r="B702" s="8" t="s">
        <v>474</v>
      </c>
      <c r="C702" s="8" t="s">
        <v>8</v>
      </c>
      <c r="D702" s="6" t="s">
        <v>518</v>
      </c>
      <c r="E702" s="7"/>
      <c r="F702" s="26">
        <f>F703</f>
        <v>1879387</v>
      </c>
      <c r="G702" s="47">
        <f t="shared" ref="G702:G703" si="217">G703</f>
        <v>444267.5</v>
      </c>
      <c r="H702" s="60">
        <f t="shared" si="207"/>
        <v>23.638957809115418</v>
      </c>
    </row>
    <row r="703" spans="1:8" ht="56.25">
      <c r="A703" s="17" t="s">
        <v>137</v>
      </c>
      <c r="B703" s="8" t="s">
        <v>474</v>
      </c>
      <c r="C703" s="8" t="s">
        <v>8</v>
      </c>
      <c r="D703" s="6" t="s">
        <v>518</v>
      </c>
      <c r="E703" s="6" t="s">
        <v>138</v>
      </c>
      <c r="F703" s="26">
        <f>F704</f>
        <v>1879387</v>
      </c>
      <c r="G703" s="47">
        <f t="shared" si="217"/>
        <v>444267.5</v>
      </c>
      <c r="H703" s="60">
        <f t="shared" si="207"/>
        <v>23.638957809115418</v>
      </c>
    </row>
    <row r="704" spans="1:8" ht="18.75">
      <c r="A704" s="17" t="s">
        <v>139</v>
      </c>
      <c r="B704" s="8" t="s">
        <v>474</v>
      </c>
      <c r="C704" s="8" t="s">
        <v>8</v>
      </c>
      <c r="D704" s="6" t="s">
        <v>518</v>
      </c>
      <c r="E704" s="6" t="s">
        <v>140</v>
      </c>
      <c r="F704" s="26">
        <v>1879387</v>
      </c>
      <c r="G704" s="47">
        <v>444267.5</v>
      </c>
      <c r="H704" s="60">
        <f t="shared" si="207"/>
        <v>23.638957809115418</v>
      </c>
    </row>
    <row r="705" spans="1:8" ht="262.5">
      <c r="A705" s="17" t="s">
        <v>519</v>
      </c>
      <c r="B705" s="8" t="s">
        <v>474</v>
      </c>
      <c r="C705" s="8" t="s">
        <v>8</v>
      </c>
      <c r="D705" s="6" t="s">
        <v>520</v>
      </c>
      <c r="E705" s="7"/>
      <c r="F705" s="26">
        <f>F706</f>
        <v>36683</v>
      </c>
      <c r="G705" s="47">
        <f t="shared" ref="G705:G706" si="218">G706</f>
        <v>7976.8</v>
      </c>
      <c r="H705" s="60">
        <f t="shared" si="207"/>
        <v>21.745222582667722</v>
      </c>
    </row>
    <row r="706" spans="1:8" ht="56.25">
      <c r="A706" s="17" t="s">
        <v>137</v>
      </c>
      <c r="B706" s="8" t="s">
        <v>474</v>
      </c>
      <c r="C706" s="8" t="s">
        <v>8</v>
      </c>
      <c r="D706" s="6" t="s">
        <v>520</v>
      </c>
      <c r="E706" s="6" t="s">
        <v>138</v>
      </c>
      <c r="F706" s="26">
        <f>F707</f>
        <v>36683</v>
      </c>
      <c r="G706" s="47">
        <f t="shared" si="218"/>
        <v>7976.8</v>
      </c>
      <c r="H706" s="60">
        <f t="shared" si="207"/>
        <v>21.745222582667722</v>
      </c>
    </row>
    <row r="707" spans="1:8" ht="93.75">
      <c r="A707" s="17" t="s">
        <v>296</v>
      </c>
      <c r="B707" s="8" t="s">
        <v>474</v>
      </c>
      <c r="C707" s="8" t="s">
        <v>8</v>
      </c>
      <c r="D707" s="6" t="s">
        <v>520</v>
      </c>
      <c r="E707" s="6" t="s">
        <v>297</v>
      </c>
      <c r="F707" s="26">
        <v>36683</v>
      </c>
      <c r="G707" s="47">
        <v>7976.8</v>
      </c>
      <c r="H707" s="60">
        <f t="shared" si="207"/>
        <v>21.745222582667722</v>
      </c>
    </row>
    <row r="708" spans="1:8" ht="75">
      <c r="A708" s="17" t="s">
        <v>521</v>
      </c>
      <c r="B708" s="8" t="s">
        <v>474</v>
      </c>
      <c r="C708" s="8" t="s">
        <v>8</v>
      </c>
      <c r="D708" s="6" t="s">
        <v>522</v>
      </c>
      <c r="E708" s="7"/>
      <c r="F708" s="26">
        <f>F709</f>
        <v>9757</v>
      </c>
      <c r="G708" s="47">
        <f t="shared" ref="G708:G710" si="219">G709</f>
        <v>2769</v>
      </c>
      <c r="H708" s="60">
        <f t="shared" si="207"/>
        <v>28.379624884698167</v>
      </c>
    </row>
    <row r="709" spans="1:8" ht="131.25">
      <c r="A709" s="17" t="s">
        <v>523</v>
      </c>
      <c r="B709" s="8" t="s">
        <v>474</v>
      </c>
      <c r="C709" s="8" t="s">
        <v>8</v>
      </c>
      <c r="D709" s="6" t="s">
        <v>524</v>
      </c>
      <c r="E709" s="7"/>
      <c r="F709" s="26">
        <f>F710</f>
        <v>9757</v>
      </c>
      <c r="G709" s="47">
        <f t="shared" si="219"/>
        <v>2769</v>
      </c>
      <c r="H709" s="60">
        <f t="shared" si="207"/>
        <v>28.379624884698167</v>
      </c>
    </row>
    <row r="710" spans="1:8" ht="56.25">
      <c r="A710" s="17" t="s">
        <v>137</v>
      </c>
      <c r="B710" s="8" t="s">
        <v>474</v>
      </c>
      <c r="C710" s="8" t="s">
        <v>8</v>
      </c>
      <c r="D710" s="6" t="s">
        <v>524</v>
      </c>
      <c r="E710" s="6" t="s">
        <v>138</v>
      </c>
      <c r="F710" s="26">
        <f>F711</f>
        <v>9757</v>
      </c>
      <c r="G710" s="47">
        <f t="shared" si="219"/>
        <v>2769</v>
      </c>
      <c r="H710" s="60">
        <f t="shared" si="207"/>
        <v>28.379624884698167</v>
      </c>
    </row>
    <row r="711" spans="1:8" ht="93.75">
      <c r="A711" s="17" t="s">
        <v>296</v>
      </c>
      <c r="B711" s="8" t="s">
        <v>474</v>
      </c>
      <c r="C711" s="8" t="s">
        <v>8</v>
      </c>
      <c r="D711" s="6" t="s">
        <v>524</v>
      </c>
      <c r="E711" s="6" t="s">
        <v>297</v>
      </c>
      <c r="F711" s="26">
        <v>9757</v>
      </c>
      <c r="G711" s="48">
        <v>2769</v>
      </c>
      <c r="H711" s="60">
        <f t="shared" si="207"/>
        <v>28.379624884698167</v>
      </c>
    </row>
    <row r="712" spans="1:8" ht="131.25">
      <c r="A712" s="17" t="s">
        <v>99</v>
      </c>
      <c r="B712" s="8" t="s">
        <v>474</v>
      </c>
      <c r="C712" s="8" t="s">
        <v>8</v>
      </c>
      <c r="D712" s="6" t="s">
        <v>100</v>
      </c>
      <c r="E712" s="7"/>
      <c r="F712" s="26">
        <f>F713+F717+F720+F723+F726</f>
        <v>128139.1</v>
      </c>
      <c r="G712" s="47">
        <f>G713+G717+G720+G723+G726</f>
        <v>42168.800000000003</v>
      </c>
      <c r="H712" s="60">
        <f t="shared" si="207"/>
        <v>32.908612593657985</v>
      </c>
    </row>
    <row r="713" spans="1:8" ht="187.5">
      <c r="A713" s="17" t="s">
        <v>525</v>
      </c>
      <c r="B713" s="8" t="s">
        <v>474</v>
      </c>
      <c r="C713" s="8" t="s">
        <v>8</v>
      </c>
      <c r="D713" s="6" t="s">
        <v>526</v>
      </c>
      <c r="E713" s="7"/>
      <c r="F713" s="26">
        <f>F714</f>
        <v>113674.1</v>
      </c>
      <c r="G713" s="47">
        <f t="shared" ref="G713" si="220">G714</f>
        <v>37890.800000000003</v>
      </c>
      <c r="H713" s="60">
        <f t="shared" si="207"/>
        <v>33.332834832208917</v>
      </c>
    </row>
    <row r="714" spans="1:8" ht="56.25">
      <c r="A714" s="17" t="s">
        <v>137</v>
      </c>
      <c r="B714" s="8" t="s">
        <v>474</v>
      </c>
      <c r="C714" s="8" t="s">
        <v>8</v>
      </c>
      <c r="D714" s="6" t="s">
        <v>526</v>
      </c>
      <c r="E714" s="6" t="s">
        <v>138</v>
      </c>
      <c r="F714" s="26">
        <f>F715+F716</f>
        <v>113674.1</v>
      </c>
      <c r="G714" s="47">
        <f t="shared" ref="G714" si="221">G715+G716</f>
        <v>37890.800000000003</v>
      </c>
      <c r="H714" s="60">
        <f t="shared" si="207"/>
        <v>33.332834832208917</v>
      </c>
    </row>
    <row r="715" spans="1:8" ht="18.75">
      <c r="A715" s="17" t="s">
        <v>139</v>
      </c>
      <c r="B715" s="8" t="s">
        <v>474</v>
      </c>
      <c r="C715" s="8" t="s">
        <v>8</v>
      </c>
      <c r="D715" s="6" t="s">
        <v>526</v>
      </c>
      <c r="E715" s="6" t="s">
        <v>140</v>
      </c>
      <c r="F715" s="26">
        <v>111189.1</v>
      </c>
      <c r="G715" s="48">
        <v>36984.800000000003</v>
      </c>
      <c r="H715" s="60">
        <f t="shared" si="207"/>
        <v>33.262972719448221</v>
      </c>
    </row>
    <row r="716" spans="1:8" ht="93.75">
      <c r="A716" s="17" t="s">
        <v>296</v>
      </c>
      <c r="B716" s="8" t="s">
        <v>474</v>
      </c>
      <c r="C716" s="8" t="s">
        <v>8</v>
      </c>
      <c r="D716" s="6" t="s">
        <v>526</v>
      </c>
      <c r="E716" s="6" t="s">
        <v>297</v>
      </c>
      <c r="F716" s="26">
        <f>2456.4+28.6</f>
        <v>2485</v>
      </c>
      <c r="G716" s="48">
        <v>906</v>
      </c>
      <c r="H716" s="60">
        <f t="shared" si="207"/>
        <v>36.458752515090545</v>
      </c>
    </row>
    <row r="717" spans="1:8" ht="112.5">
      <c r="A717" s="17" t="s">
        <v>527</v>
      </c>
      <c r="B717" s="8" t="s">
        <v>474</v>
      </c>
      <c r="C717" s="8" t="s">
        <v>8</v>
      </c>
      <c r="D717" s="6" t="s">
        <v>528</v>
      </c>
      <c r="E717" s="7"/>
      <c r="F717" s="26">
        <f>F718</f>
        <v>1215</v>
      </c>
      <c r="G717" s="47">
        <f t="shared" ref="G717:G718" si="222">G718</f>
        <v>21.1</v>
      </c>
      <c r="H717" s="60">
        <f t="shared" si="207"/>
        <v>1.736625514403292</v>
      </c>
    </row>
    <row r="718" spans="1:8" ht="56.25">
      <c r="A718" s="17" t="s">
        <v>137</v>
      </c>
      <c r="B718" s="8" t="s">
        <v>474</v>
      </c>
      <c r="C718" s="8" t="s">
        <v>8</v>
      </c>
      <c r="D718" s="6" t="s">
        <v>528</v>
      </c>
      <c r="E718" s="6" t="s">
        <v>138</v>
      </c>
      <c r="F718" s="26">
        <f>F719</f>
        <v>1215</v>
      </c>
      <c r="G718" s="47">
        <f t="shared" si="222"/>
        <v>21.1</v>
      </c>
      <c r="H718" s="60">
        <f t="shared" si="207"/>
        <v>1.736625514403292</v>
      </c>
    </row>
    <row r="719" spans="1:8" ht="18.75">
      <c r="A719" s="17" t="s">
        <v>139</v>
      </c>
      <c r="B719" s="8" t="s">
        <v>474</v>
      </c>
      <c r="C719" s="8" t="s">
        <v>8</v>
      </c>
      <c r="D719" s="6" t="s">
        <v>528</v>
      </c>
      <c r="E719" s="6" t="s">
        <v>140</v>
      </c>
      <c r="F719" s="26">
        <v>1215</v>
      </c>
      <c r="G719" s="48">
        <v>21.1</v>
      </c>
      <c r="H719" s="60">
        <f t="shared" si="207"/>
        <v>1.736625514403292</v>
      </c>
    </row>
    <row r="720" spans="1:8" ht="93.75">
      <c r="A720" s="17" t="s">
        <v>529</v>
      </c>
      <c r="B720" s="8" t="s">
        <v>474</v>
      </c>
      <c r="C720" s="8" t="s">
        <v>8</v>
      </c>
      <c r="D720" s="6" t="s">
        <v>530</v>
      </c>
      <c r="E720" s="7"/>
      <c r="F720" s="26">
        <f>F721</f>
        <v>6986</v>
      </c>
      <c r="G720" s="47">
        <f t="shared" ref="G720:G721" si="223">G721</f>
        <v>1857.5</v>
      </c>
      <c r="H720" s="60">
        <f t="shared" si="207"/>
        <v>26.588892069853991</v>
      </c>
    </row>
    <row r="721" spans="1:8" ht="56.25">
      <c r="A721" s="17" t="s">
        <v>137</v>
      </c>
      <c r="B721" s="8" t="s">
        <v>474</v>
      </c>
      <c r="C721" s="8" t="s">
        <v>8</v>
      </c>
      <c r="D721" s="6" t="s">
        <v>530</v>
      </c>
      <c r="E721" s="6" t="s">
        <v>138</v>
      </c>
      <c r="F721" s="26">
        <f>F722</f>
        <v>6986</v>
      </c>
      <c r="G721" s="47">
        <f t="shared" si="223"/>
        <v>1857.5</v>
      </c>
      <c r="H721" s="60">
        <f t="shared" si="207"/>
        <v>26.588892069853991</v>
      </c>
    </row>
    <row r="722" spans="1:8" ht="18.75">
      <c r="A722" s="17" t="s">
        <v>139</v>
      </c>
      <c r="B722" s="8" t="s">
        <v>474</v>
      </c>
      <c r="C722" s="8" t="s">
        <v>8</v>
      </c>
      <c r="D722" s="6" t="s">
        <v>530</v>
      </c>
      <c r="E722" s="6" t="s">
        <v>140</v>
      </c>
      <c r="F722" s="26">
        <v>6986</v>
      </c>
      <c r="G722" s="48">
        <v>1857.5</v>
      </c>
      <c r="H722" s="60">
        <f t="shared" si="207"/>
        <v>26.588892069853991</v>
      </c>
    </row>
    <row r="723" spans="1:8" ht="93.75">
      <c r="A723" s="17" t="s">
        <v>531</v>
      </c>
      <c r="B723" s="8" t="s">
        <v>474</v>
      </c>
      <c r="C723" s="8" t="s">
        <v>8</v>
      </c>
      <c r="D723" s="6" t="s">
        <v>532</v>
      </c>
      <c r="E723" s="7"/>
      <c r="F723" s="26">
        <f>F724</f>
        <v>2100</v>
      </c>
      <c r="G723" s="47">
        <f t="shared" ref="G723:G724" si="224">G724</f>
        <v>0</v>
      </c>
      <c r="H723" s="60">
        <f t="shared" si="207"/>
        <v>0</v>
      </c>
    </row>
    <row r="724" spans="1:8" ht="56.25">
      <c r="A724" s="17" t="s">
        <v>137</v>
      </c>
      <c r="B724" s="8" t="s">
        <v>474</v>
      </c>
      <c r="C724" s="8" t="s">
        <v>8</v>
      </c>
      <c r="D724" s="6" t="s">
        <v>532</v>
      </c>
      <c r="E724" s="6" t="s">
        <v>138</v>
      </c>
      <c r="F724" s="26">
        <f>F725</f>
        <v>2100</v>
      </c>
      <c r="G724" s="47">
        <f t="shared" si="224"/>
        <v>0</v>
      </c>
      <c r="H724" s="60">
        <f t="shared" si="207"/>
        <v>0</v>
      </c>
    </row>
    <row r="725" spans="1:8" ht="18.75">
      <c r="A725" s="17" t="s">
        <v>139</v>
      </c>
      <c r="B725" s="8" t="s">
        <v>474</v>
      </c>
      <c r="C725" s="8" t="s">
        <v>8</v>
      </c>
      <c r="D725" s="6" t="s">
        <v>532</v>
      </c>
      <c r="E725" s="6" t="s">
        <v>140</v>
      </c>
      <c r="F725" s="26">
        <v>2100</v>
      </c>
      <c r="G725" s="48">
        <v>0</v>
      </c>
      <c r="H725" s="60">
        <f t="shared" si="207"/>
        <v>0</v>
      </c>
    </row>
    <row r="726" spans="1:8" ht="93.75">
      <c r="A726" s="17" t="s">
        <v>533</v>
      </c>
      <c r="B726" s="8" t="s">
        <v>474</v>
      </c>
      <c r="C726" s="8" t="s">
        <v>8</v>
      </c>
      <c r="D726" s="6" t="s">
        <v>534</v>
      </c>
      <c r="E726" s="7"/>
      <c r="F726" s="26">
        <f>F727</f>
        <v>4164</v>
      </c>
      <c r="G726" s="47">
        <f t="shared" ref="G726:G727" si="225">G727</f>
        <v>2399.4</v>
      </c>
      <c r="H726" s="60">
        <f t="shared" si="207"/>
        <v>57.622478386167153</v>
      </c>
    </row>
    <row r="727" spans="1:8" ht="56.25">
      <c r="A727" s="17" t="s">
        <v>137</v>
      </c>
      <c r="B727" s="8" t="s">
        <v>474</v>
      </c>
      <c r="C727" s="8" t="s">
        <v>8</v>
      </c>
      <c r="D727" s="6" t="s">
        <v>534</v>
      </c>
      <c r="E727" s="6" t="s">
        <v>138</v>
      </c>
      <c r="F727" s="26">
        <f>F728</f>
        <v>4164</v>
      </c>
      <c r="G727" s="47">
        <f t="shared" si="225"/>
        <v>2399.4</v>
      </c>
      <c r="H727" s="60">
        <f t="shared" si="207"/>
        <v>57.622478386167153</v>
      </c>
    </row>
    <row r="728" spans="1:8" ht="18.75">
      <c r="A728" s="17" t="s">
        <v>139</v>
      </c>
      <c r="B728" s="8" t="s">
        <v>474</v>
      </c>
      <c r="C728" s="8" t="s">
        <v>8</v>
      </c>
      <c r="D728" s="6" t="s">
        <v>534</v>
      </c>
      <c r="E728" s="6" t="s">
        <v>140</v>
      </c>
      <c r="F728" s="26">
        <v>4164</v>
      </c>
      <c r="G728" s="48">
        <v>2399.4</v>
      </c>
      <c r="H728" s="60">
        <f t="shared" si="207"/>
        <v>57.622478386167153</v>
      </c>
    </row>
    <row r="729" spans="1:8" ht="18.75">
      <c r="A729" s="17" t="s">
        <v>535</v>
      </c>
      <c r="B729" s="8" t="s">
        <v>474</v>
      </c>
      <c r="C729" s="8" t="s">
        <v>8</v>
      </c>
      <c r="D729" s="6" t="s">
        <v>536</v>
      </c>
      <c r="E729" s="7"/>
      <c r="F729" s="26">
        <f>F730+F733+F736</f>
        <v>53047.9</v>
      </c>
      <c r="G729" s="47">
        <f t="shared" ref="G729" si="226">G730+G733+G736</f>
        <v>0</v>
      </c>
      <c r="H729" s="60">
        <f t="shared" si="207"/>
        <v>0</v>
      </c>
    </row>
    <row r="730" spans="1:8" ht="131.25">
      <c r="A730" s="17" t="s">
        <v>537</v>
      </c>
      <c r="B730" s="8" t="s">
        <v>474</v>
      </c>
      <c r="C730" s="8" t="s">
        <v>8</v>
      </c>
      <c r="D730" s="6" t="s">
        <v>538</v>
      </c>
      <c r="E730" s="7"/>
      <c r="F730" s="26">
        <f>F731</f>
        <v>1145.8999999999999</v>
      </c>
      <c r="G730" s="47">
        <f t="shared" ref="G730:G731" si="227">G731</f>
        <v>0</v>
      </c>
      <c r="H730" s="60">
        <f t="shared" si="207"/>
        <v>0</v>
      </c>
    </row>
    <row r="731" spans="1:8" ht="56.25">
      <c r="A731" s="17" t="s">
        <v>137</v>
      </c>
      <c r="B731" s="8" t="s">
        <v>474</v>
      </c>
      <c r="C731" s="8" t="s">
        <v>8</v>
      </c>
      <c r="D731" s="6" t="s">
        <v>538</v>
      </c>
      <c r="E731" s="6" t="s">
        <v>138</v>
      </c>
      <c r="F731" s="26">
        <f>F732</f>
        <v>1145.8999999999999</v>
      </c>
      <c r="G731" s="47">
        <f t="shared" si="227"/>
        <v>0</v>
      </c>
      <c r="H731" s="60">
        <f t="shared" si="207"/>
        <v>0</v>
      </c>
    </row>
    <row r="732" spans="1:8" ht="18.75">
      <c r="A732" s="17" t="s">
        <v>139</v>
      </c>
      <c r="B732" s="8" t="s">
        <v>474</v>
      </c>
      <c r="C732" s="8" t="s">
        <v>8</v>
      </c>
      <c r="D732" s="6" t="s">
        <v>538</v>
      </c>
      <c r="E732" s="6" t="s">
        <v>140</v>
      </c>
      <c r="F732" s="26">
        <f>1145.8+0.1</f>
        <v>1145.8999999999999</v>
      </c>
      <c r="G732" s="48">
        <v>0</v>
      </c>
      <c r="H732" s="60">
        <f t="shared" si="207"/>
        <v>0</v>
      </c>
    </row>
    <row r="733" spans="1:8" ht="37.5">
      <c r="A733" s="17" t="s">
        <v>539</v>
      </c>
      <c r="B733" s="8" t="s">
        <v>474</v>
      </c>
      <c r="C733" s="8" t="s">
        <v>8</v>
      </c>
      <c r="D733" s="6" t="s">
        <v>540</v>
      </c>
      <c r="E733" s="7"/>
      <c r="F733" s="26">
        <f>F734</f>
        <v>1000</v>
      </c>
      <c r="G733" s="47">
        <f t="shared" ref="G733:G734" si="228">G734</f>
        <v>0</v>
      </c>
      <c r="H733" s="60">
        <f t="shared" ref="H733:H796" si="229">G733/F733*100</f>
        <v>0</v>
      </c>
    </row>
    <row r="734" spans="1:8" ht="56.25">
      <c r="A734" s="17" t="s">
        <v>137</v>
      </c>
      <c r="B734" s="8" t="s">
        <v>474</v>
      </c>
      <c r="C734" s="8" t="s">
        <v>8</v>
      </c>
      <c r="D734" s="6" t="s">
        <v>540</v>
      </c>
      <c r="E734" s="6" t="s">
        <v>138</v>
      </c>
      <c r="F734" s="26">
        <f>F735</f>
        <v>1000</v>
      </c>
      <c r="G734" s="47">
        <f t="shared" si="228"/>
        <v>0</v>
      </c>
      <c r="H734" s="60">
        <f t="shared" si="229"/>
        <v>0</v>
      </c>
    </row>
    <row r="735" spans="1:8" ht="18.75">
      <c r="A735" s="17" t="s">
        <v>139</v>
      </c>
      <c r="B735" s="8" t="s">
        <v>474</v>
      </c>
      <c r="C735" s="8" t="s">
        <v>8</v>
      </c>
      <c r="D735" s="6" t="s">
        <v>540</v>
      </c>
      <c r="E735" s="6" t="s">
        <v>140</v>
      </c>
      <c r="F735" s="26">
        <v>1000</v>
      </c>
      <c r="G735" s="48">
        <v>0</v>
      </c>
      <c r="H735" s="60">
        <f t="shared" si="229"/>
        <v>0</v>
      </c>
    </row>
    <row r="736" spans="1:8" ht="75">
      <c r="A736" s="17" t="s">
        <v>541</v>
      </c>
      <c r="B736" s="8" t="s">
        <v>474</v>
      </c>
      <c r="C736" s="8" t="s">
        <v>8</v>
      </c>
      <c r="D736" s="6" t="s">
        <v>542</v>
      </c>
      <c r="E736" s="7"/>
      <c r="F736" s="26">
        <f>F737</f>
        <v>50902</v>
      </c>
      <c r="G736" s="47">
        <f t="shared" ref="G736:G737" si="230">G737</f>
        <v>0</v>
      </c>
      <c r="H736" s="60">
        <f t="shared" si="229"/>
        <v>0</v>
      </c>
    </row>
    <row r="737" spans="1:8" ht="56.25">
      <c r="A737" s="17" t="s">
        <v>137</v>
      </c>
      <c r="B737" s="8" t="s">
        <v>474</v>
      </c>
      <c r="C737" s="8" t="s">
        <v>8</v>
      </c>
      <c r="D737" s="6" t="s">
        <v>542</v>
      </c>
      <c r="E737" s="6" t="s">
        <v>138</v>
      </c>
      <c r="F737" s="26">
        <f>F738</f>
        <v>50902</v>
      </c>
      <c r="G737" s="47">
        <f t="shared" si="230"/>
        <v>0</v>
      </c>
      <c r="H737" s="60">
        <f t="shared" si="229"/>
        <v>0</v>
      </c>
    </row>
    <row r="738" spans="1:8" ht="18.75">
      <c r="A738" s="17" t="s">
        <v>139</v>
      </c>
      <c r="B738" s="8" t="s">
        <v>474</v>
      </c>
      <c r="C738" s="8" t="s">
        <v>8</v>
      </c>
      <c r="D738" s="6" t="s">
        <v>542</v>
      </c>
      <c r="E738" s="6" t="s">
        <v>140</v>
      </c>
      <c r="F738" s="26">
        <v>50902</v>
      </c>
      <c r="G738" s="48">
        <v>0</v>
      </c>
      <c r="H738" s="60">
        <f t="shared" si="229"/>
        <v>0</v>
      </c>
    </row>
    <row r="739" spans="1:8" ht="37.5">
      <c r="A739" s="17" t="s">
        <v>434</v>
      </c>
      <c r="B739" s="8" t="s">
        <v>474</v>
      </c>
      <c r="C739" s="8" t="s">
        <v>8</v>
      </c>
      <c r="D739" s="8" t="s">
        <v>435</v>
      </c>
      <c r="E739" s="8"/>
      <c r="F739" s="26">
        <f>F740</f>
        <v>1742.7</v>
      </c>
      <c r="G739" s="47">
        <f t="shared" ref="G739:G740" si="231">G740</f>
        <v>0</v>
      </c>
      <c r="H739" s="60">
        <f t="shared" si="229"/>
        <v>0</v>
      </c>
    </row>
    <row r="740" spans="1:8" ht="18.75">
      <c r="A740" s="17" t="s">
        <v>492</v>
      </c>
      <c r="B740" s="8" t="s">
        <v>474</v>
      </c>
      <c r="C740" s="8" t="s">
        <v>8</v>
      </c>
      <c r="D740" s="6" t="s">
        <v>493</v>
      </c>
      <c r="E740" s="6"/>
      <c r="F740" s="26">
        <f>F741</f>
        <v>1742.7</v>
      </c>
      <c r="G740" s="47">
        <f t="shared" si="231"/>
        <v>0</v>
      </c>
      <c r="H740" s="60">
        <f t="shared" si="229"/>
        <v>0</v>
      </c>
    </row>
    <row r="741" spans="1:8" ht="75">
      <c r="A741" s="17" t="s">
        <v>494</v>
      </c>
      <c r="B741" s="8" t="s">
        <v>474</v>
      </c>
      <c r="C741" s="8" t="s">
        <v>8</v>
      </c>
      <c r="D741" s="6" t="s">
        <v>495</v>
      </c>
      <c r="E741" s="7"/>
      <c r="F741" s="26">
        <f>F742</f>
        <v>1742.7</v>
      </c>
      <c r="G741" s="47">
        <f>G742</f>
        <v>0</v>
      </c>
      <c r="H741" s="60">
        <f t="shared" si="229"/>
        <v>0</v>
      </c>
    </row>
    <row r="742" spans="1:8" ht="56.25">
      <c r="A742" s="17" t="s">
        <v>543</v>
      </c>
      <c r="B742" s="8" t="s">
        <v>474</v>
      </c>
      <c r="C742" s="8" t="s">
        <v>8</v>
      </c>
      <c r="D742" s="6" t="s">
        <v>544</v>
      </c>
      <c r="E742" s="7"/>
      <c r="F742" s="26">
        <f>F743</f>
        <v>1742.7</v>
      </c>
      <c r="G742" s="47">
        <f t="shared" ref="G742:G743" si="232">G743</f>
        <v>0</v>
      </c>
      <c r="H742" s="60">
        <f t="shared" si="229"/>
        <v>0</v>
      </c>
    </row>
    <row r="743" spans="1:8" ht="56.25">
      <c r="A743" s="17" t="s">
        <v>137</v>
      </c>
      <c r="B743" s="8" t="s">
        <v>474</v>
      </c>
      <c r="C743" s="8" t="s">
        <v>8</v>
      </c>
      <c r="D743" s="6" t="s">
        <v>544</v>
      </c>
      <c r="E743" s="6" t="s">
        <v>138</v>
      </c>
      <c r="F743" s="26">
        <f>F744</f>
        <v>1742.7</v>
      </c>
      <c r="G743" s="47">
        <f t="shared" si="232"/>
        <v>0</v>
      </c>
      <c r="H743" s="60">
        <f t="shared" si="229"/>
        <v>0</v>
      </c>
    </row>
    <row r="744" spans="1:8" ht="18.75">
      <c r="A744" s="17" t="s">
        <v>139</v>
      </c>
      <c r="B744" s="8" t="s">
        <v>474</v>
      </c>
      <c r="C744" s="8" t="s">
        <v>8</v>
      </c>
      <c r="D744" s="6" t="s">
        <v>544</v>
      </c>
      <c r="E744" s="6" t="s">
        <v>140</v>
      </c>
      <c r="F744" s="26">
        <f>1248.9+500.6-6.8</f>
        <v>1742.7</v>
      </c>
      <c r="G744" s="48">
        <v>0</v>
      </c>
      <c r="H744" s="60">
        <f t="shared" si="229"/>
        <v>0</v>
      </c>
    </row>
    <row r="745" spans="1:8" ht="93.75">
      <c r="A745" s="17" t="s">
        <v>120</v>
      </c>
      <c r="B745" s="8" t="s">
        <v>474</v>
      </c>
      <c r="C745" s="8" t="s">
        <v>8</v>
      </c>
      <c r="D745" s="8" t="s">
        <v>121</v>
      </c>
      <c r="E745" s="8"/>
      <c r="F745" s="26">
        <f>F746</f>
        <v>1000</v>
      </c>
      <c r="G745" s="47">
        <f t="shared" ref="G745:G749" si="233">G746</f>
        <v>0</v>
      </c>
      <c r="H745" s="60">
        <f t="shared" si="229"/>
        <v>0</v>
      </c>
    </row>
    <row r="746" spans="1:8" ht="18.75">
      <c r="A746" s="17" t="s">
        <v>545</v>
      </c>
      <c r="B746" s="8" t="s">
        <v>474</v>
      </c>
      <c r="C746" s="8" t="s">
        <v>8</v>
      </c>
      <c r="D746" s="6" t="s">
        <v>546</v>
      </c>
      <c r="E746" s="6"/>
      <c r="F746" s="26">
        <f>F747</f>
        <v>1000</v>
      </c>
      <c r="G746" s="47">
        <f t="shared" si="233"/>
        <v>0</v>
      </c>
      <c r="H746" s="60">
        <f t="shared" si="229"/>
        <v>0</v>
      </c>
    </row>
    <row r="747" spans="1:8" ht="131.25">
      <c r="A747" s="17" t="s">
        <v>547</v>
      </c>
      <c r="B747" s="8" t="s">
        <v>474</v>
      </c>
      <c r="C747" s="8" t="s">
        <v>8</v>
      </c>
      <c r="D747" s="6" t="s">
        <v>548</v>
      </c>
      <c r="E747" s="7"/>
      <c r="F747" s="26">
        <f>F748</f>
        <v>1000</v>
      </c>
      <c r="G747" s="47">
        <f t="shared" si="233"/>
        <v>0</v>
      </c>
      <c r="H747" s="60">
        <f t="shared" si="229"/>
        <v>0</v>
      </c>
    </row>
    <row r="748" spans="1:8" ht="56.25">
      <c r="A748" s="17" t="s">
        <v>549</v>
      </c>
      <c r="B748" s="8" t="s">
        <v>474</v>
      </c>
      <c r="C748" s="8" t="s">
        <v>8</v>
      </c>
      <c r="D748" s="6" t="s">
        <v>550</v>
      </c>
      <c r="E748" s="7"/>
      <c r="F748" s="26">
        <f>F749</f>
        <v>1000</v>
      </c>
      <c r="G748" s="47">
        <f t="shared" si="233"/>
        <v>0</v>
      </c>
      <c r="H748" s="60">
        <f t="shared" si="229"/>
        <v>0</v>
      </c>
    </row>
    <row r="749" spans="1:8" ht="56.25">
      <c r="A749" s="17" t="s">
        <v>137</v>
      </c>
      <c r="B749" s="8" t="s">
        <v>474</v>
      </c>
      <c r="C749" s="8" t="s">
        <v>8</v>
      </c>
      <c r="D749" s="6" t="s">
        <v>550</v>
      </c>
      <c r="E749" s="6" t="s">
        <v>138</v>
      </c>
      <c r="F749" s="26">
        <f>F750</f>
        <v>1000</v>
      </c>
      <c r="G749" s="47">
        <f t="shared" si="233"/>
        <v>0</v>
      </c>
      <c r="H749" s="60">
        <f t="shared" si="229"/>
        <v>0</v>
      </c>
    </row>
    <row r="750" spans="1:8" ht="18.75">
      <c r="A750" s="17" t="s">
        <v>139</v>
      </c>
      <c r="B750" s="8" t="s">
        <v>474</v>
      </c>
      <c r="C750" s="8" t="s">
        <v>8</v>
      </c>
      <c r="D750" s="6" t="s">
        <v>550</v>
      </c>
      <c r="E750" s="6" t="s">
        <v>140</v>
      </c>
      <c r="F750" s="26">
        <v>1000</v>
      </c>
      <c r="G750" s="48">
        <v>0</v>
      </c>
      <c r="H750" s="60">
        <f t="shared" si="229"/>
        <v>0</v>
      </c>
    </row>
    <row r="751" spans="1:8" ht="37.5">
      <c r="A751" s="17" t="s">
        <v>316</v>
      </c>
      <c r="B751" s="8" t="s">
        <v>474</v>
      </c>
      <c r="C751" s="8" t="s">
        <v>8</v>
      </c>
      <c r="D751" s="8" t="s">
        <v>317</v>
      </c>
      <c r="E751" s="8"/>
      <c r="F751" s="26">
        <f>F752</f>
        <v>451059.10000000003</v>
      </c>
      <c r="G751" s="47">
        <f t="shared" ref="G751:G752" si="234">G752</f>
        <v>32862.9</v>
      </c>
      <c r="H751" s="60">
        <f t="shared" si="229"/>
        <v>7.2857193214813751</v>
      </c>
    </row>
    <row r="752" spans="1:8" ht="37.5">
      <c r="A752" s="17" t="s">
        <v>498</v>
      </c>
      <c r="B752" s="8" t="s">
        <v>474</v>
      </c>
      <c r="C752" s="8" t="s">
        <v>8</v>
      </c>
      <c r="D752" s="6" t="s">
        <v>499</v>
      </c>
      <c r="E752" s="6"/>
      <c r="F752" s="26">
        <f>F753</f>
        <v>451059.10000000003</v>
      </c>
      <c r="G752" s="47">
        <f t="shared" si="234"/>
        <v>32862.9</v>
      </c>
      <c r="H752" s="60">
        <f t="shared" si="229"/>
        <v>7.2857193214813751</v>
      </c>
    </row>
    <row r="753" spans="1:8" ht="18.75">
      <c r="A753" s="17" t="s">
        <v>535</v>
      </c>
      <c r="B753" s="8" t="s">
        <v>474</v>
      </c>
      <c r="C753" s="8" t="s">
        <v>8</v>
      </c>
      <c r="D753" s="6" t="s">
        <v>551</v>
      </c>
      <c r="E753" s="7"/>
      <c r="F753" s="26">
        <f>F754+F760+F763+F757</f>
        <v>451059.10000000003</v>
      </c>
      <c r="G753" s="26">
        <f>G754+G760+G763+G757</f>
        <v>32862.9</v>
      </c>
      <c r="H753" s="60">
        <f t="shared" si="229"/>
        <v>7.2857193214813751</v>
      </c>
    </row>
    <row r="754" spans="1:8" ht="37.5">
      <c r="A754" s="17" t="s">
        <v>552</v>
      </c>
      <c r="B754" s="8" t="s">
        <v>474</v>
      </c>
      <c r="C754" s="8" t="s">
        <v>8</v>
      </c>
      <c r="D754" s="6" t="s">
        <v>553</v>
      </c>
      <c r="E754" s="7"/>
      <c r="F754" s="26">
        <f>F755</f>
        <v>3770</v>
      </c>
      <c r="G754" s="47">
        <f>G755</f>
        <v>0</v>
      </c>
      <c r="H754" s="60">
        <f t="shared" si="229"/>
        <v>0</v>
      </c>
    </row>
    <row r="755" spans="1:8" ht="56.25">
      <c r="A755" s="17" t="s">
        <v>338</v>
      </c>
      <c r="B755" s="8" t="s">
        <v>474</v>
      </c>
      <c r="C755" s="8" t="s">
        <v>8</v>
      </c>
      <c r="D755" s="6" t="s">
        <v>553</v>
      </c>
      <c r="E755" s="6" t="s">
        <v>339</v>
      </c>
      <c r="F755" s="26">
        <f>F756</f>
        <v>3770</v>
      </c>
      <c r="G755" s="47">
        <f>G756</f>
        <v>0</v>
      </c>
      <c r="H755" s="60">
        <f t="shared" si="229"/>
        <v>0</v>
      </c>
    </row>
    <row r="756" spans="1:8" ht="168.75">
      <c r="A756" s="17" t="s">
        <v>340</v>
      </c>
      <c r="B756" s="8" t="s">
        <v>474</v>
      </c>
      <c r="C756" s="8" t="s">
        <v>8</v>
      </c>
      <c r="D756" s="6" t="s">
        <v>553</v>
      </c>
      <c r="E756" s="6" t="s">
        <v>341</v>
      </c>
      <c r="F756" s="26">
        <v>3770</v>
      </c>
      <c r="G756" s="47">
        <v>0</v>
      </c>
      <c r="H756" s="60">
        <f t="shared" si="229"/>
        <v>0</v>
      </c>
    </row>
    <row r="757" spans="1:8" ht="54" customHeight="1">
      <c r="A757" s="17" t="s">
        <v>824</v>
      </c>
      <c r="B757" s="8" t="s">
        <v>474</v>
      </c>
      <c r="C757" s="8" t="s">
        <v>8</v>
      </c>
      <c r="D757" s="44" t="s">
        <v>823</v>
      </c>
      <c r="E757" s="7"/>
      <c r="F757" s="26">
        <f>F758</f>
        <v>974.4</v>
      </c>
      <c r="G757" s="47">
        <f>G758</f>
        <v>0</v>
      </c>
      <c r="H757" s="60">
        <f t="shared" ref="H757:H759" si="235">G757/F757*100</f>
        <v>0</v>
      </c>
    </row>
    <row r="758" spans="1:8" ht="56.25">
      <c r="A758" s="17" t="s">
        <v>338</v>
      </c>
      <c r="B758" s="8" t="s">
        <v>474</v>
      </c>
      <c r="C758" s="8" t="s">
        <v>8</v>
      </c>
      <c r="D758" s="44" t="s">
        <v>823</v>
      </c>
      <c r="E758" s="6" t="s">
        <v>339</v>
      </c>
      <c r="F758" s="26">
        <f>F759</f>
        <v>974.4</v>
      </c>
      <c r="G758" s="47">
        <f>G759</f>
        <v>0</v>
      </c>
      <c r="H758" s="60">
        <f t="shared" si="235"/>
        <v>0</v>
      </c>
    </row>
    <row r="759" spans="1:8" ht="168.75">
      <c r="A759" s="17" t="s">
        <v>340</v>
      </c>
      <c r="B759" s="8" t="s">
        <v>474</v>
      </c>
      <c r="C759" s="8" t="s">
        <v>8</v>
      </c>
      <c r="D759" s="44" t="s">
        <v>823</v>
      </c>
      <c r="E759" s="6" t="s">
        <v>341</v>
      </c>
      <c r="F759" s="26">
        <v>974.4</v>
      </c>
      <c r="G759" s="47">
        <v>0</v>
      </c>
      <c r="H759" s="60">
        <f t="shared" si="235"/>
        <v>0</v>
      </c>
    </row>
    <row r="760" spans="1:8" ht="56.25">
      <c r="A760" s="17" t="s">
        <v>554</v>
      </c>
      <c r="B760" s="8" t="s">
        <v>474</v>
      </c>
      <c r="C760" s="8" t="s">
        <v>8</v>
      </c>
      <c r="D760" s="6" t="s">
        <v>555</v>
      </c>
      <c r="E760" s="7"/>
      <c r="F760" s="26">
        <f>F761</f>
        <v>443734.7</v>
      </c>
      <c r="G760" s="47">
        <f>G761</f>
        <v>32862.9</v>
      </c>
      <c r="H760" s="60">
        <f t="shared" si="229"/>
        <v>7.405979293483246</v>
      </c>
    </row>
    <row r="761" spans="1:8" ht="56.25">
      <c r="A761" s="17" t="s">
        <v>338</v>
      </c>
      <c r="B761" s="8" t="s">
        <v>474</v>
      </c>
      <c r="C761" s="8" t="s">
        <v>8</v>
      </c>
      <c r="D761" s="6" t="s">
        <v>555</v>
      </c>
      <c r="E761" s="6" t="s">
        <v>339</v>
      </c>
      <c r="F761" s="26">
        <f>F762</f>
        <v>443734.7</v>
      </c>
      <c r="G761" s="26">
        <f>G762</f>
        <v>32862.9</v>
      </c>
      <c r="H761" s="60">
        <f t="shared" si="229"/>
        <v>7.405979293483246</v>
      </c>
    </row>
    <row r="762" spans="1:8" ht="168.75">
      <c r="A762" s="17" t="s">
        <v>340</v>
      </c>
      <c r="B762" s="8" t="s">
        <v>474</v>
      </c>
      <c r="C762" s="8" t="s">
        <v>8</v>
      </c>
      <c r="D762" s="6" t="s">
        <v>555</v>
      </c>
      <c r="E762" s="6" t="s">
        <v>341</v>
      </c>
      <c r="F762" s="26">
        <v>443734.7</v>
      </c>
      <c r="G762" s="48">
        <v>32862.9</v>
      </c>
      <c r="H762" s="60">
        <f t="shared" si="229"/>
        <v>7.405979293483246</v>
      </c>
    </row>
    <row r="763" spans="1:8" ht="75">
      <c r="A763" s="17" t="s">
        <v>802</v>
      </c>
      <c r="B763" s="8" t="s">
        <v>474</v>
      </c>
      <c r="C763" s="8" t="s">
        <v>8</v>
      </c>
      <c r="D763" s="44" t="s">
        <v>803</v>
      </c>
      <c r="E763" s="6"/>
      <c r="F763" s="26">
        <f>F764</f>
        <v>2580</v>
      </c>
      <c r="G763" s="47">
        <f t="shared" ref="G763:G764" si="236">G764</f>
        <v>0</v>
      </c>
      <c r="H763" s="60">
        <f t="shared" si="229"/>
        <v>0</v>
      </c>
    </row>
    <row r="764" spans="1:8" ht="56.25">
      <c r="A764" s="17" t="s">
        <v>338</v>
      </c>
      <c r="B764" s="8" t="s">
        <v>474</v>
      </c>
      <c r="C764" s="8" t="s">
        <v>8</v>
      </c>
      <c r="D764" s="44" t="s">
        <v>803</v>
      </c>
      <c r="E764" s="6">
        <v>400</v>
      </c>
      <c r="F764" s="26">
        <f>F765</f>
        <v>2580</v>
      </c>
      <c r="G764" s="47">
        <f t="shared" si="236"/>
        <v>0</v>
      </c>
      <c r="H764" s="60">
        <f t="shared" si="229"/>
        <v>0</v>
      </c>
    </row>
    <row r="765" spans="1:8" ht="18" customHeight="1">
      <c r="A765" s="17" t="s">
        <v>371</v>
      </c>
      <c r="B765" s="8" t="s">
        <v>474</v>
      </c>
      <c r="C765" s="8" t="s">
        <v>8</v>
      </c>
      <c r="D765" s="44" t="s">
        <v>803</v>
      </c>
      <c r="E765" s="6">
        <v>410</v>
      </c>
      <c r="F765" s="26">
        <v>2580</v>
      </c>
      <c r="G765" s="48">
        <v>0</v>
      </c>
      <c r="H765" s="60">
        <f t="shared" si="229"/>
        <v>0</v>
      </c>
    </row>
    <row r="766" spans="1:8" ht="18.75">
      <c r="A766" s="17" t="s">
        <v>556</v>
      </c>
      <c r="B766" s="8" t="s">
        <v>474</v>
      </c>
      <c r="C766" s="8" t="s">
        <v>22</v>
      </c>
      <c r="D766" s="9"/>
      <c r="E766" s="9"/>
      <c r="F766" s="26">
        <f>F767+F793</f>
        <v>443787.3</v>
      </c>
      <c r="G766" s="47">
        <f t="shared" ref="G766" si="237">G767+G793</f>
        <v>108875</v>
      </c>
      <c r="H766" s="60">
        <f t="shared" si="229"/>
        <v>24.533149100931912</v>
      </c>
    </row>
    <row r="767" spans="1:8" ht="18.75">
      <c r="A767" s="17" t="s">
        <v>95</v>
      </c>
      <c r="B767" s="8" t="s">
        <v>474</v>
      </c>
      <c r="C767" s="8" t="s">
        <v>22</v>
      </c>
      <c r="D767" s="8" t="s">
        <v>96</v>
      </c>
      <c r="E767" s="8"/>
      <c r="F767" s="26">
        <f>F768</f>
        <v>440958.1</v>
      </c>
      <c r="G767" s="47">
        <f t="shared" ref="G767" si="238">G768</f>
        <v>108875</v>
      </c>
      <c r="H767" s="60">
        <f t="shared" si="229"/>
        <v>24.690554499395748</v>
      </c>
    </row>
    <row r="768" spans="1:8" ht="56.25">
      <c r="A768" s="17" t="s">
        <v>557</v>
      </c>
      <c r="B768" s="8" t="s">
        <v>474</v>
      </c>
      <c r="C768" s="8" t="s">
        <v>22</v>
      </c>
      <c r="D768" s="6" t="s">
        <v>558</v>
      </c>
      <c r="E768" s="6"/>
      <c r="F768" s="26">
        <f>F769+F785+F789</f>
        <v>440958.1</v>
      </c>
      <c r="G768" s="47">
        <f t="shared" ref="G768" si="239">G769+G785+G789</f>
        <v>108875</v>
      </c>
      <c r="H768" s="60">
        <f t="shared" si="229"/>
        <v>24.690554499395748</v>
      </c>
    </row>
    <row r="769" spans="1:8" ht="75">
      <c r="A769" s="17" t="s">
        <v>559</v>
      </c>
      <c r="B769" s="8" t="s">
        <v>474</v>
      </c>
      <c r="C769" s="8" t="s">
        <v>22</v>
      </c>
      <c r="D769" s="6" t="s">
        <v>560</v>
      </c>
      <c r="E769" s="7"/>
      <c r="F769" s="26">
        <f>F770+F773+F776+F779+F782</f>
        <v>344923.7</v>
      </c>
      <c r="G769" s="47">
        <f t="shared" ref="G769" si="240">G770+G773+G776+G779+G782</f>
        <v>108875</v>
      </c>
      <c r="H769" s="60">
        <f t="shared" si="229"/>
        <v>31.564951900956643</v>
      </c>
    </row>
    <row r="770" spans="1:8" ht="56.25">
      <c r="A770" s="17" t="s">
        <v>561</v>
      </c>
      <c r="B770" s="8" t="s">
        <v>474</v>
      </c>
      <c r="C770" s="8" t="s">
        <v>22</v>
      </c>
      <c r="D770" s="6" t="s">
        <v>562</v>
      </c>
      <c r="E770" s="7"/>
      <c r="F770" s="26">
        <f>F771</f>
        <v>118366.9</v>
      </c>
      <c r="G770" s="47">
        <f t="shared" ref="G770:G771" si="241">G771</f>
        <v>41043</v>
      </c>
      <c r="H770" s="60">
        <f t="shared" si="229"/>
        <v>34.674389546401905</v>
      </c>
    </row>
    <row r="771" spans="1:8" ht="56.25">
      <c r="A771" s="17" t="s">
        <v>137</v>
      </c>
      <c r="B771" s="8" t="s">
        <v>474</v>
      </c>
      <c r="C771" s="8" t="s">
        <v>22</v>
      </c>
      <c r="D771" s="6" t="s">
        <v>562</v>
      </c>
      <c r="E771" s="6" t="s">
        <v>138</v>
      </c>
      <c r="F771" s="26">
        <f>F772</f>
        <v>118366.9</v>
      </c>
      <c r="G771" s="47">
        <f t="shared" si="241"/>
        <v>41043</v>
      </c>
      <c r="H771" s="60">
        <f t="shared" si="229"/>
        <v>34.674389546401905</v>
      </c>
    </row>
    <row r="772" spans="1:8" ht="18.75">
      <c r="A772" s="17" t="s">
        <v>139</v>
      </c>
      <c r="B772" s="8" t="s">
        <v>474</v>
      </c>
      <c r="C772" s="8" t="s">
        <v>22</v>
      </c>
      <c r="D772" s="6" t="s">
        <v>562</v>
      </c>
      <c r="E772" s="6" t="s">
        <v>140</v>
      </c>
      <c r="F772" s="26">
        <f>119286.7-919.8</f>
        <v>118366.9</v>
      </c>
      <c r="G772" s="48">
        <v>41043</v>
      </c>
      <c r="H772" s="60">
        <f t="shared" si="229"/>
        <v>34.674389546401905</v>
      </c>
    </row>
    <row r="773" spans="1:8" ht="75">
      <c r="A773" s="17" t="s">
        <v>563</v>
      </c>
      <c r="B773" s="8" t="s">
        <v>474</v>
      </c>
      <c r="C773" s="8" t="s">
        <v>22</v>
      </c>
      <c r="D773" s="6" t="s">
        <v>564</v>
      </c>
      <c r="E773" s="7"/>
      <c r="F773" s="26">
        <f>F774</f>
        <v>2736.1</v>
      </c>
      <c r="G773" s="47">
        <f t="shared" ref="G773:G774" si="242">G774</f>
        <v>1490</v>
      </c>
      <c r="H773" s="60">
        <f t="shared" si="229"/>
        <v>54.457073937356093</v>
      </c>
    </row>
    <row r="774" spans="1:8" ht="56.25">
      <c r="A774" s="17" t="s">
        <v>137</v>
      </c>
      <c r="B774" s="8" t="s">
        <v>474</v>
      </c>
      <c r="C774" s="8" t="s">
        <v>22</v>
      </c>
      <c r="D774" s="6" t="s">
        <v>564</v>
      </c>
      <c r="E774" s="6" t="s">
        <v>138</v>
      </c>
      <c r="F774" s="26">
        <f>F775</f>
        <v>2736.1</v>
      </c>
      <c r="G774" s="47">
        <f t="shared" si="242"/>
        <v>1490</v>
      </c>
      <c r="H774" s="60">
        <f t="shared" si="229"/>
        <v>54.457073937356093</v>
      </c>
    </row>
    <row r="775" spans="1:8" ht="18.75">
      <c r="A775" s="17" t="s">
        <v>139</v>
      </c>
      <c r="B775" s="8" t="s">
        <v>474</v>
      </c>
      <c r="C775" s="8" t="s">
        <v>22</v>
      </c>
      <c r="D775" s="6" t="s">
        <v>564</v>
      </c>
      <c r="E775" s="6" t="s">
        <v>140</v>
      </c>
      <c r="F775" s="26">
        <v>2736.1</v>
      </c>
      <c r="G775" s="48">
        <v>1490</v>
      </c>
      <c r="H775" s="60">
        <f t="shared" si="229"/>
        <v>54.457073937356093</v>
      </c>
    </row>
    <row r="776" spans="1:8" ht="112.5">
      <c r="A776" s="17" t="s">
        <v>565</v>
      </c>
      <c r="B776" s="8" t="s">
        <v>474</v>
      </c>
      <c r="C776" s="8" t="s">
        <v>22</v>
      </c>
      <c r="D776" s="6" t="s">
        <v>566</v>
      </c>
      <c r="E776" s="7"/>
      <c r="F776" s="26">
        <f>F777</f>
        <v>3650</v>
      </c>
      <c r="G776" s="47">
        <f t="shared" ref="G776:G777" si="243">G777</f>
        <v>1222</v>
      </c>
      <c r="H776" s="60">
        <f t="shared" si="229"/>
        <v>33.479452054794521</v>
      </c>
    </row>
    <row r="777" spans="1:8" ht="56.25">
      <c r="A777" s="17" t="s">
        <v>137</v>
      </c>
      <c r="B777" s="8" t="s">
        <v>474</v>
      </c>
      <c r="C777" s="8" t="s">
        <v>22</v>
      </c>
      <c r="D777" s="6" t="s">
        <v>566</v>
      </c>
      <c r="E777" s="6" t="s">
        <v>138</v>
      </c>
      <c r="F777" s="26">
        <f>F778</f>
        <v>3650</v>
      </c>
      <c r="G777" s="47">
        <f t="shared" si="243"/>
        <v>1222</v>
      </c>
      <c r="H777" s="60">
        <f t="shared" si="229"/>
        <v>33.479452054794521</v>
      </c>
    </row>
    <row r="778" spans="1:8" ht="18.75">
      <c r="A778" s="17" t="s">
        <v>139</v>
      </c>
      <c r="B778" s="8" t="s">
        <v>474</v>
      </c>
      <c r="C778" s="8" t="s">
        <v>22</v>
      </c>
      <c r="D778" s="6" t="s">
        <v>566</v>
      </c>
      <c r="E778" s="6" t="s">
        <v>140</v>
      </c>
      <c r="F778" s="26">
        <v>3650</v>
      </c>
      <c r="G778" s="48">
        <v>1222</v>
      </c>
      <c r="H778" s="60">
        <f t="shared" si="229"/>
        <v>33.479452054794521</v>
      </c>
    </row>
    <row r="779" spans="1:8" ht="75">
      <c r="A779" s="17" t="s">
        <v>567</v>
      </c>
      <c r="B779" s="8" t="s">
        <v>474</v>
      </c>
      <c r="C779" s="8" t="s">
        <v>22</v>
      </c>
      <c r="D779" s="6" t="s">
        <v>568</v>
      </c>
      <c r="E779" s="7"/>
      <c r="F779" s="26">
        <f>F780</f>
        <v>219450.7</v>
      </c>
      <c r="G779" s="47">
        <f t="shared" ref="G779:G780" si="244">G780</f>
        <v>64550</v>
      </c>
      <c r="H779" s="60">
        <f t="shared" si="229"/>
        <v>29.41435137823666</v>
      </c>
    </row>
    <row r="780" spans="1:8" ht="56.25">
      <c r="A780" s="17" t="s">
        <v>137</v>
      </c>
      <c r="B780" s="8" t="s">
        <v>474</v>
      </c>
      <c r="C780" s="8" t="s">
        <v>22</v>
      </c>
      <c r="D780" s="6" t="s">
        <v>568</v>
      </c>
      <c r="E780" s="6" t="s">
        <v>138</v>
      </c>
      <c r="F780" s="26">
        <f>F781</f>
        <v>219450.7</v>
      </c>
      <c r="G780" s="47">
        <f t="shared" si="244"/>
        <v>64550</v>
      </c>
      <c r="H780" s="60">
        <f t="shared" si="229"/>
        <v>29.41435137823666</v>
      </c>
    </row>
    <row r="781" spans="1:8" ht="18.75">
      <c r="A781" s="17" t="s">
        <v>139</v>
      </c>
      <c r="B781" s="8" t="s">
        <v>474</v>
      </c>
      <c r="C781" s="8" t="s">
        <v>22</v>
      </c>
      <c r="D781" s="6" t="s">
        <v>568</v>
      </c>
      <c r="E781" s="6" t="s">
        <v>140</v>
      </c>
      <c r="F781" s="26">
        <f>230947.5-11496.8</f>
        <v>219450.7</v>
      </c>
      <c r="G781" s="48">
        <v>64550</v>
      </c>
      <c r="H781" s="60">
        <f t="shared" si="229"/>
        <v>29.41435137823666</v>
      </c>
    </row>
    <row r="782" spans="1:8" ht="75">
      <c r="A782" s="17" t="s">
        <v>569</v>
      </c>
      <c r="B782" s="8" t="s">
        <v>474</v>
      </c>
      <c r="C782" s="8" t="s">
        <v>22</v>
      </c>
      <c r="D782" s="6" t="s">
        <v>570</v>
      </c>
      <c r="E782" s="7"/>
      <c r="F782" s="26">
        <f>F783</f>
        <v>720</v>
      </c>
      <c r="G782" s="47">
        <f t="shared" ref="G782:G783" si="245">G783</f>
        <v>570</v>
      </c>
      <c r="H782" s="60">
        <f t="shared" si="229"/>
        <v>79.166666666666657</v>
      </c>
    </row>
    <row r="783" spans="1:8" ht="56.25">
      <c r="A783" s="17" t="s">
        <v>137</v>
      </c>
      <c r="B783" s="8" t="s">
        <v>474</v>
      </c>
      <c r="C783" s="8" t="s">
        <v>22</v>
      </c>
      <c r="D783" s="6" t="s">
        <v>570</v>
      </c>
      <c r="E783" s="6" t="s">
        <v>138</v>
      </c>
      <c r="F783" s="26">
        <f>F784</f>
        <v>720</v>
      </c>
      <c r="G783" s="47">
        <f t="shared" si="245"/>
        <v>570</v>
      </c>
      <c r="H783" s="60">
        <f t="shared" si="229"/>
        <v>79.166666666666657</v>
      </c>
    </row>
    <row r="784" spans="1:8" ht="18.75">
      <c r="A784" s="17" t="s">
        <v>139</v>
      </c>
      <c r="B784" s="8" t="s">
        <v>474</v>
      </c>
      <c r="C784" s="8" t="s">
        <v>22</v>
      </c>
      <c r="D784" s="6" t="s">
        <v>570</v>
      </c>
      <c r="E784" s="6" t="s">
        <v>140</v>
      </c>
      <c r="F784" s="26">
        <v>720</v>
      </c>
      <c r="G784" s="48">
        <v>570</v>
      </c>
      <c r="H784" s="60">
        <f t="shared" si="229"/>
        <v>79.166666666666657</v>
      </c>
    </row>
    <row r="785" spans="1:8" ht="75">
      <c r="A785" s="17" t="s">
        <v>571</v>
      </c>
      <c r="B785" s="8" t="s">
        <v>474</v>
      </c>
      <c r="C785" s="8" t="s">
        <v>22</v>
      </c>
      <c r="D785" s="6" t="s">
        <v>572</v>
      </c>
      <c r="E785" s="7"/>
      <c r="F785" s="26">
        <f>F786</f>
        <v>62369.399999999994</v>
      </c>
      <c r="G785" s="47">
        <f t="shared" ref="G785:G787" si="246">G786</f>
        <v>0</v>
      </c>
      <c r="H785" s="60">
        <f t="shared" si="229"/>
        <v>0</v>
      </c>
    </row>
    <row r="786" spans="1:8" ht="75">
      <c r="A786" s="17" t="s">
        <v>573</v>
      </c>
      <c r="B786" s="8" t="s">
        <v>474</v>
      </c>
      <c r="C786" s="8" t="s">
        <v>22</v>
      </c>
      <c r="D786" s="6" t="s">
        <v>574</v>
      </c>
      <c r="E786" s="7"/>
      <c r="F786" s="26">
        <f>F787</f>
        <v>62369.399999999994</v>
      </c>
      <c r="G786" s="47">
        <f t="shared" si="246"/>
        <v>0</v>
      </c>
      <c r="H786" s="60">
        <f t="shared" si="229"/>
        <v>0</v>
      </c>
    </row>
    <row r="787" spans="1:8" ht="56.25">
      <c r="A787" s="17" t="s">
        <v>137</v>
      </c>
      <c r="B787" s="8" t="s">
        <v>474</v>
      </c>
      <c r="C787" s="8" t="s">
        <v>22</v>
      </c>
      <c r="D787" s="6" t="s">
        <v>574</v>
      </c>
      <c r="E787" s="6" t="s">
        <v>138</v>
      </c>
      <c r="F787" s="26">
        <f>F788</f>
        <v>62369.399999999994</v>
      </c>
      <c r="G787" s="47">
        <f t="shared" si="246"/>
        <v>0</v>
      </c>
      <c r="H787" s="60">
        <f t="shared" si="229"/>
        <v>0</v>
      </c>
    </row>
    <row r="788" spans="1:8" ht="18.75">
      <c r="A788" s="17" t="s">
        <v>139</v>
      </c>
      <c r="B788" s="8" t="s">
        <v>474</v>
      </c>
      <c r="C788" s="8" t="s">
        <v>22</v>
      </c>
      <c r="D788" s="6" t="s">
        <v>574</v>
      </c>
      <c r="E788" s="6" t="s">
        <v>140</v>
      </c>
      <c r="F788" s="26">
        <f>50872.6+11496.8</f>
        <v>62369.399999999994</v>
      </c>
      <c r="G788" s="48">
        <v>0</v>
      </c>
      <c r="H788" s="60">
        <f t="shared" si="229"/>
        <v>0</v>
      </c>
    </row>
    <row r="789" spans="1:8" ht="18.75">
      <c r="A789" s="17" t="s">
        <v>575</v>
      </c>
      <c r="B789" s="8" t="s">
        <v>474</v>
      </c>
      <c r="C789" s="8" t="s">
        <v>22</v>
      </c>
      <c r="D789" s="6" t="s">
        <v>576</v>
      </c>
      <c r="E789" s="7"/>
      <c r="F789" s="26">
        <f>F790</f>
        <v>33665</v>
      </c>
      <c r="G789" s="47">
        <f t="shared" ref="G789" si="247">G790</f>
        <v>0</v>
      </c>
      <c r="H789" s="60">
        <f t="shared" si="229"/>
        <v>0</v>
      </c>
    </row>
    <row r="790" spans="1:8" ht="93.75">
      <c r="A790" s="17" t="s">
        <v>577</v>
      </c>
      <c r="B790" s="8" t="s">
        <v>474</v>
      </c>
      <c r="C790" s="8" t="s">
        <v>22</v>
      </c>
      <c r="D790" s="6" t="s">
        <v>578</v>
      </c>
      <c r="E790" s="7"/>
      <c r="F790" s="26">
        <f>F791</f>
        <v>33665</v>
      </c>
      <c r="G790" s="47">
        <f t="shared" ref="G790:G791" si="248">G791</f>
        <v>0</v>
      </c>
      <c r="H790" s="60">
        <f t="shared" si="229"/>
        <v>0</v>
      </c>
    </row>
    <row r="791" spans="1:8" ht="56.25">
      <c r="A791" s="17" t="s">
        <v>137</v>
      </c>
      <c r="B791" s="8" t="s">
        <v>474</v>
      </c>
      <c r="C791" s="8" t="s">
        <v>22</v>
      </c>
      <c r="D791" s="6" t="s">
        <v>578</v>
      </c>
      <c r="E791" s="6" t="s">
        <v>138</v>
      </c>
      <c r="F791" s="26">
        <f>F792</f>
        <v>33665</v>
      </c>
      <c r="G791" s="47">
        <f t="shared" si="248"/>
        <v>0</v>
      </c>
      <c r="H791" s="60">
        <f t="shared" si="229"/>
        <v>0</v>
      </c>
    </row>
    <row r="792" spans="1:8" ht="18.75">
      <c r="A792" s="17" t="s">
        <v>139</v>
      </c>
      <c r="B792" s="8" t="s">
        <v>474</v>
      </c>
      <c r="C792" s="8" t="s">
        <v>22</v>
      </c>
      <c r="D792" s="6" t="s">
        <v>578</v>
      </c>
      <c r="E792" s="6" t="s">
        <v>140</v>
      </c>
      <c r="F792" s="26">
        <v>33665</v>
      </c>
      <c r="G792" s="48">
        <v>0</v>
      </c>
      <c r="H792" s="60">
        <f t="shared" si="229"/>
        <v>0</v>
      </c>
    </row>
    <row r="793" spans="1:8" ht="37.5">
      <c r="A793" s="17" t="s">
        <v>434</v>
      </c>
      <c r="B793" s="8" t="s">
        <v>474</v>
      </c>
      <c r="C793" s="8" t="s">
        <v>22</v>
      </c>
      <c r="D793" s="8" t="s">
        <v>435</v>
      </c>
      <c r="E793" s="8"/>
      <c r="F793" s="26">
        <f>F794</f>
        <v>2829.2000000000003</v>
      </c>
      <c r="G793" s="47">
        <f t="shared" ref="G793:G797" si="249">G794</f>
        <v>0</v>
      </c>
      <c r="H793" s="60">
        <f t="shared" si="229"/>
        <v>0</v>
      </c>
    </row>
    <row r="794" spans="1:8" ht="18.75">
      <c r="A794" s="17" t="s">
        <v>492</v>
      </c>
      <c r="B794" s="8" t="s">
        <v>474</v>
      </c>
      <c r="C794" s="8" t="s">
        <v>22</v>
      </c>
      <c r="D794" s="6" t="s">
        <v>493</v>
      </c>
      <c r="E794" s="6"/>
      <c r="F794" s="26">
        <f>F795</f>
        <v>2829.2000000000003</v>
      </c>
      <c r="G794" s="47">
        <f t="shared" si="249"/>
        <v>0</v>
      </c>
      <c r="H794" s="60">
        <f t="shared" si="229"/>
        <v>0</v>
      </c>
    </row>
    <row r="795" spans="1:8" ht="75">
      <c r="A795" s="17" t="s">
        <v>494</v>
      </c>
      <c r="B795" s="8" t="s">
        <v>474</v>
      </c>
      <c r="C795" s="8" t="s">
        <v>22</v>
      </c>
      <c r="D795" s="6" t="s">
        <v>495</v>
      </c>
      <c r="E795" s="7"/>
      <c r="F795" s="26">
        <f>F796</f>
        <v>2829.2000000000003</v>
      </c>
      <c r="G795" s="47">
        <f t="shared" si="249"/>
        <v>0</v>
      </c>
      <c r="H795" s="60">
        <f t="shared" si="229"/>
        <v>0</v>
      </c>
    </row>
    <row r="796" spans="1:8" ht="187.5">
      <c r="A796" s="17" t="s">
        <v>496</v>
      </c>
      <c r="B796" s="8" t="s">
        <v>474</v>
      </c>
      <c r="C796" s="8" t="s">
        <v>22</v>
      </c>
      <c r="D796" s="6" t="s">
        <v>497</v>
      </c>
      <c r="E796" s="7"/>
      <c r="F796" s="26">
        <f>F797</f>
        <v>2829.2000000000003</v>
      </c>
      <c r="G796" s="47">
        <f t="shared" si="249"/>
        <v>0</v>
      </c>
      <c r="H796" s="60">
        <f t="shared" si="229"/>
        <v>0</v>
      </c>
    </row>
    <row r="797" spans="1:8" ht="56.25">
      <c r="A797" s="17" t="s">
        <v>137</v>
      </c>
      <c r="B797" s="8" t="s">
        <v>474</v>
      </c>
      <c r="C797" s="8" t="s">
        <v>22</v>
      </c>
      <c r="D797" s="6" t="s">
        <v>497</v>
      </c>
      <c r="E797" s="6" t="s">
        <v>138</v>
      </c>
      <c r="F797" s="26">
        <f>F798</f>
        <v>2829.2000000000003</v>
      </c>
      <c r="G797" s="47">
        <f t="shared" si="249"/>
        <v>0</v>
      </c>
      <c r="H797" s="60">
        <f t="shared" ref="H797:H860" si="250">G797/F797*100</f>
        <v>0</v>
      </c>
    </row>
    <row r="798" spans="1:8" ht="18.75">
      <c r="A798" s="17" t="s">
        <v>139</v>
      </c>
      <c r="B798" s="8" t="s">
        <v>474</v>
      </c>
      <c r="C798" s="8" t="s">
        <v>22</v>
      </c>
      <c r="D798" s="6" t="s">
        <v>497</v>
      </c>
      <c r="E798" s="6" t="s">
        <v>140</v>
      </c>
      <c r="F798" s="26">
        <f>250.4+2572+6.8</f>
        <v>2829.2000000000003</v>
      </c>
      <c r="G798" s="48">
        <v>0</v>
      </c>
      <c r="H798" s="60">
        <f t="shared" si="250"/>
        <v>0</v>
      </c>
    </row>
    <row r="799" spans="1:8" ht="18.75">
      <c r="A799" s="17" t="s">
        <v>579</v>
      </c>
      <c r="B799" s="8" t="s">
        <v>474</v>
      </c>
      <c r="C799" s="8" t="s">
        <v>474</v>
      </c>
      <c r="D799" s="9"/>
      <c r="E799" s="9"/>
      <c r="F799" s="26">
        <f>F800</f>
        <v>14576.4</v>
      </c>
      <c r="G799" s="47">
        <f t="shared" ref="G799:G800" si="251">G800</f>
        <v>4000</v>
      </c>
      <c r="H799" s="60">
        <f t="shared" si="250"/>
        <v>27.441617957794794</v>
      </c>
    </row>
    <row r="800" spans="1:8" ht="93.75">
      <c r="A800" s="17" t="s">
        <v>120</v>
      </c>
      <c r="B800" s="8" t="s">
        <v>474</v>
      </c>
      <c r="C800" s="8" t="s">
        <v>474</v>
      </c>
      <c r="D800" s="8" t="s">
        <v>121</v>
      </c>
      <c r="E800" s="8"/>
      <c r="F800" s="26">
        <f>F801</f>
        <v>14576.4</v>
      </c>
      <c r="G800" s="47">
        <f t="shared" si="251"/>
        <v>4000</v>
      </c>
      <c r="H800" s="60">
        <f t="shared" si="250"/>
        <v>27.441617957794794</v>
      </c>
    </row>
    <row r="801" spans="1:8" ht="18.75">
      <c r="A801" s="17" t="s">
        <v>545</v>
      </c>
      <c r="B801" s="8" t="s">
        <v>474</v>
      </c>
      <c r="C801" s="8" t="s">
        <v>474</v>
      </c>
      <c r="D801" s="6" t="s">
        <v>546</v>
      </c>
      <c r="E801" s="6"/>
      <c r="F801" s="26">
        <f>F802+F809</f>
        <v>14576.4</v>
      </c>
      <c r="G801" s="47">
        <f t="shared" ref="G801" si="252">G802+G809</f>
        <v>4000</v>
      </c>
      <c r="H801" s="60">
        <f t="shared" si="250"/>
        <v>27.441617957794794</v>
      </c>
    </row>
    <row r="802" spans="1:8" ht="131.25">
      <c r="A802" s="17" t="s">
        <v>547</v>
      </c>
      <c r="B802" s="8" t="s">
        <v>474</v>
      </c>
      <c r="C802" s="8" t="s">
        <v>474</v>
      </c>
      <c r="D802" s="6" t="s">
        <v>548</v>
      </c>
      <c r="E802" s="7"/>
      <c r="F802" s="26">
        <f>F803+F806</f>
        <v>12026.4</v>
      </c>
      <c r="G802" s="47">
        <f t="shared" ref="G802" si="253">G803+G806</f>
        <v>2600</v>
      </c>
      <c r="H802" s="60">
        <f t="shared" si="250"/>
        <v>21.619104636466442</v>
      </c>
    </row>
    <row r="803" spans="1:8" ht="56.25">
      <c r="A803" s="17" t="s">
        <v>549</v>
      </c>
      <c r="B803" s="8" t="s">
        <v>474</v>
      </c>
      <c r="C803" s="8" t="s">
        <v>474</v>
      </c>
      <c r="D803" s="6" t="s">
        <v>550</v>
      </c>
      <c r="E803" s="7"/>
      <c r="F803" s="26">
        <f>F804</f>
        <v>1600</v>
      </c>
      <c r="G803" s="47">
        <f t="shared" ref="G803:G804" si="254">G804</f>
        <v>0</v>
      </c>
      <c r="H803" s="60">
        <f t="shared" si="250"/>
        <v>0</v>
      </c>
    </row>
    <row r="804" spans="1:8" ht="56.25">
      <c r="A804" s="17" t="s">
        <v>137</v>
      </c>
      <c r="B804" s="8" t="s">
        <v>474</v>
      </c>
      <c r="C804" s="8" t="s">
        <v>474</v>
      </c>
      <c r="D804" s="6" t="s">
        <v>550</v>
      </c>
      <c r="E804" s="6" t="s">
        <v>138</v>
      </c>
      <c r="F804" s="26">
        <f>F805</f>
        <v>1600</v>
      </c>
      <c r="G804" s="47">
        <f t="shared" si="254"/>
        <v>0</v>
      </c>
      <c r="H804" s="60">
        <f t="shared" si="250"/>
        <v>0</v>
      </c>
    </row>
    <row r="805" spans="1:8" ht="18.75">
      <c r="A805" s="17" t="s">
        <v>139</v>
      </c>
      <c r="B805" s="8" t="s">
        <v>474</v>
      </c>
      <c r="C805" s="8" t="s">
        <v>474</v>
      </c>
      <c r="D805" s="6" t="s">
        <v>550</v>
      </c>
      <c r="E805" s="6" t="s">
        <v>140</v>
      </c>
      <c r="F805" s="26">
        <v>1600</v>
      </c>
      <c r="G805" s="48">
        <v>0</v>
      </c>
      <c r="H805" s="60">
        <f t="shared" si="250"/>
        <v>0</v>
      </c>
    </row>
    <row r="806" spans="1:8" ht="56.25">
      <c r="A806" s="17" t="s">
        <v>580</v>
      </c>
      <c r="B806" s="8" t="s">
        <v>474</v>
      </c>
      <c r="C806" s="8" t="s">
        <v>474</v>
      </c>
      <c r="D806" s="6" t="s">
        <v>581</v>
      </c>
      <c r="E806" s="7"/>
      <c r="F806" s="26">
        <f>F807</f>
        <v>10426.4</v>
      </c>
      <c r="G806" s="47">
        <f t="shared" ref="G806:G807" si="255">G807</f>
        <v>2600</v>
      </c>
      <c r="H806" s="60">
        <f t="shared" si="250"/>
        <v>24.936699148315814</v>
      </c>
    </row>
    <row r="807" spans="1:8" ht="56.25">
      <c r="A807" s="17" t="s">
        <v>137</v>
      </c>
      <c r="B807" s="8" t="s">
        <v>474</v>
      </c>
      <c r="C807" s="8" t="s">
        <v>474</v>
      </c>
      <c r="D807" s="6" t="s">
        <v>581</v>
      </c>
      <c r="E807" s="6" t="s">
        <v>138</v>
      </c>
      <c r="F807" s="26">
        <f>F808</f>
        <v>10426.4</v>
      </c>
      <c r="G807" s="47">
        <f t="shared" si="255"/>
        <v>2600</v>
      </c>
      <c r="H807" s="60">
        <f t="shared" si="250"/>
        <v>24.936699148315814</v>
      </c>
    </row>
    <row r="808" spans="1:8" ht="18.75">
      <c r="A808" s="17" t="s">
        <v>139</v>
      </c>
      <c r="B808" s="8" t="s">
        <v>474</v>
      </c>
      <c r="C808" s="8" t="s">
        <v>474</v>
      </c>
      <c r="D808" s="6" t="s">
        <v>581</v>
      </c>
      <c r="E808" s="6" t="s">
        <v>140</v>
      </c>
      <c r="F808" s="26">
        <v>10426.4</v>
      </c>
      <c r="G808" s="48">
        <v>2600</v>
      </c>
      <c r="H808" s="60">
        <f t="shared" si="250"/>
        <v>24.936699148315814</v>
      </c>
    </row>
    <row r="809" spans="1:8" ht="37.5">
      <c r="A809" s="17" t="s">
        <v>582</v>
      </c>
      <c r="B809" s="8" t="s">
        <v>474</v>
      </c>
      <c r="C809" s="8" t="s">
        <v>474</v>
      </c>
      <c r="D809" s="6" t="s">
        <v>583</v>
      </c>
      <c r="E809" s="7"/>
      <c r="F809" s="26">
        <f>F810+F813</f>
        <v>2550</v>
      </c>
      <c r="G809" s="47">
        <f t="shared" ref="G809" si="256">G810+G813</f>
        <v>1400</v>
      </c>
      <c r="H809" s="60">
        <f t="shared" si="250"/>
        <v>54.901960784313729</v>
      </c>
    </row>
    <row r="810" spans="1:8" ht="75">
      <c r="A810" s="17" t="s">
        <v>584</v>
      </c>
      <c r="B810" s="8" t="s">
        <v>474</v>
      </c>
      <c r="C810" s="8" t="s">
        <v>474</v>
      </c>
      <c r="D810" s="6" t="s">
        <v>585</v>
      </c>
      <c r="E810" s="7"/>
      <c r="F810" s="26">
        <f>F811</f>
        <v>550</v>
      </c>
      <c r="G810" s="47">
        <f t="shared" ref="G810:G811" si="257">G811</f>
        <v>200</v>
      </c>
      <c r="H810" s="60">
        <f t="shared" si="250"/>
        <v>36.363636363636367</v>
      </c>
    </row>
    <row r="811" spans="1:8" ht="56.25">
      <c r="A811" s="17" t="s">
        <v>137</v>
      </c>
      <c r="B811" s="8" t="s">
        <v>474</v>
      </c>
      <c r="C811" s="8" t="s">
        <v>474</v>
      </c>
      <c r="D811" s="6" t="s">
        <v>585</v>
      </c>
      <c r="E811" s="6" t="s">
        <v>138</v>
      </c>
      <c r="F811" s="26">
        <f>F812</f>
        <v>550</v>
      </c>
      <c r="G811" s="47">
        <f t="shared" si="257"/>
        <v>200</v>
      </c>
      <c r="H811" s="60">
        <f t="shared" si="250"/>
        <v>36.363636363636367</v>
      </c>
    </row>
    <row r="812" spans="1:8" ht="18.75">
      <c r="A812" s="17" t="s">
        <v>139</v>
      </c>
      <c r="B812" s="8" t="s">
        <v>474</v>
      </c>
      <c r="C812" s="8" t="s">
        <v>474</v>
      </c>
      <c r="D812" s="6" t="s">
        <v>585</v>
      </c>
      <c r="E812" s="6" t="s">
        <v>140</v>
      </c>
      <c r="F812" s="26">
        <v>550</v>
      </c>
      <c r="G812" s="48">
        <v>200</v>
      </c>
      <c r="H812" s="60">
        <f t="shared" si="250"/>
        <v>36.363636363636367</v>
      </c>
    </row>
    <row r="813" spans="1:8" ht="56.25">
      <c r="A813" s="17" t="s">
        <v>549</v>
      </c>
      <c r="B813" s="8" t="s">
        <v>474</v>
      </c>
      <c r="C813" s="8" t="s">
        <v>474</v>
      </c>
      <c r="D813" s="6" t="s">
        <v>586</v>
      </c>
      <c r="E813" s="7"/>
      <c r="F813" s="26">
        <f>F814</f>
        <v>2000</v>
      </c>
      <c r="G813" s="47">
        <f t="shared" ref="G813:G814" si="258">G814</f>
        <v>1200</v>
      </c>
      <c r="H813" s="60">
        <f t="shared" si="250"/>
        <v>60</v>
      </c>
    </row>
    <row r="814" spans="1:8" ht="56.25">
      <c r="A814" s="17" t="s">
        <v>137</v>
      </c>
      <c r="B814" s="8" t="s">
        <v>474</v>
      </c>
      <c r="C814" s="8" t="s">
        <v>474</v>
      </c>
      <c r="D814" s="6" t="s">
        <v>586</v>
      </c>
      <c r="E814" s="6" t="s">
        <v>138</v>
      </c>
      <c r="F814" s="26">
        <f>F815</f>
        <v>2000</v>
      </c>
      <c r="G814" s="47">
        <f t="shared" si="258"/>
        <v>1200</v>
      </c>
      <c r="H814" s="60">
        <f t="shared" si="250"/>
        <v>60</v>
      </c>
    </row>
    <row r="815" spans="1:8" ht="18.75">
      <c r="A815" s="17" t="s">
        <v>139</v>
      </c>
      <c r="B815" s="8" t="s">
        <v>474</v>
      </c>
      <c r="C815" s="8" t="s">
        <v>474</v>
      </c>
      <c r="D815" s="6" t="s">
        <v>586</v>
      </c>
      <c r="E815" s="6" t="s">
        <v>140</v>
      </c>
      <c r="F815" s="26">
        <v>2000</v>
      </c>
      <c r="G815" s="48">
        <v>1200</v>
      </c>
      <c r="H815" s="60">
        <f t="shared" si="250"/>
        <v>60</v>
      </c>
    </row>
    <row r="816" spans="1:8" ht="18.75">
      <c r="A816" s="17" t="s">
        <v>587</v>
      </c>
      <c r="B816" s="8" t="s">
        <v>474</v>
      </c>
      <c r="C816" s="8" t="s">
        <v>153</v>
      </c>
      <c r="D816" s="9"/>
      <c r="E816" s="9"/>
      <c r="F816" s="26">
        <f>F817+F846+F861</f>
        <v>121710.29999999999</v>
      </c>
      <c r="G816" s="47">
        <f t="shared" ref="G816" si="259">G817+G846+G861</f>
        <v>19364.100000000002</v>
      </c>
      <c r="H816" s="60">
        <f t="shared" si="250"/>
        <v>15.90999282722991</v>
      </c>
    </row>
    <row r="817" spans="1:8" ht="18.75">
      <c r="A817" s="17" t="s">
        <v>95</v>
      </c>
      <c r="B817" s="8" t="s">
        <v>474</v>
      </c>
      <c r="C817" s="8" t="s">
        <v>153</v>
      </c>
      <c r="D817" s="8" t="s">
        <v>96</v>
      </c>
      <c r="E817" s="8"/>
      <c r="F817" s="26">
        <f>F818+F823</f>
        <v>88678.299999999988</v>
      </c>
      <c r="G817" s="47">
        <f t="shared" ref="G817" si="260">G818+G823</f>
        <v>19291.7</v>
      </c>
      <c r="H817" s="60">
        <f t="shared" si="250"/>
        <v>21.754702108633118</v>
      </c>
    </row>
    <row r="818" spans="1:8" ht="18.75">
      <c r="A818" s="17" t="s">
        <v>476</v>
      </c>
      <c r="B818" s="8" t="s">
        <v>474</v>
      </c>
      <c r="C818" s="8" t="s">
        <v>153</v>
      </c>
      <c r="D818" s="6" t="s">
        <v>477</v>
      </c>
      <c r="E818" s="6"/>
      <c r="F818" s="26">
        <f>F819</f>
        <v>3111</v>
      </c>
      <c r="G818" s="47">
        <f t="shared" ref="G818:G821" si="261">G819</f>
        <v>809.3</v>
      </c>
      <c r="H818" s="60">
        <f t="shared" si="250"/>
        <v>26.014143362262939</v>
      </c>
    </row>
    <row r="819" spans="1:8" ht="75">
      <c r="A819" s="17" t="s">
        <v>482</v>
      </c>
      <c r="B819" s="8" t="s">
        <v>474</v>
      </c>
      <c r="C819" s="8" t="s">
        <v>153</v>
      </c>
      <c r="D819" s="6" t="s">
        <v>483</v>
      </c>
      <c r="E819" s="7"/>
      <c r="F819" s="26">
        <f>F820</f>
        <v>3111</v>
      </c>
      <c r="G819" s="47">
        <f t="shared" si="261"/>
        <v>809.3</v>
      </c>
      <c r="H819" s="60">
        <f t="shared" si="250"/>
        <v>26.014143362262939</v>
      </c>
    </row>
    <row r="820" spans="1:8" ht="112.5">
      <c r="A820" s="17" t="s">
        <v>588</v>
      </c>
      <c r="B820" s="8" t="s">
        <v>474</v>
      </c>
      <c r="C820" s="8" t="s">
        <v>153</v>
      </c>
      <c r="D820" s="6" t="s">
        <v>589</v>
      </c>
      <c r="E820" s="7"/>
      <c r="F820" s="26">
        <f>F821</f>
        <v>3111</v>
      </c>
      <c r="G820" s="47">
        <f t="shared" si="261"/>
        <v>809.3</v>
      </c>
      <c r="H820" s="60">
        <f t="shared" si="250"/>
        <v>26.014143362262939</v>
      </c>
    </row>
    <row r="821" spans="1:8" ht="112.5">
      <c r="A821" s="17" t="s">
        <v>17</v>
      </c>
      <c r="B821" s="8" t="s">
        <v>474</v>
      </c>
      <c r="C821" s="8" t="s">
        <v>153</v>
      </c>
      <c r="D821" s="6" t="s">
        <v>589</v>
      </c>
      <c r="E821" s="6" t="s">
        <v>18</v>
      </c>
      <c r="F821" s="26">
        <f>F822</f>
        <v>3111</v>
      </c>
      <c r="G821" s="47">
        <f t="shared" si="261"/>
        <v>809.3</v>
      </c>
      <c r="H821" s="60">
        <f t="shared" si="250"/>
        <v>26.014143362262939</v>
      </c>
    </row>
    <row r="822" spans="1:8" ht="37.5">
      <c r="A822" s="17" t="s">
        <v>117</v>
      </c>
      <c r="B822" s="8" t="s">
        <v>474</v>
      </c>
      <c r="C822" s="8" t="s">
        <v>153</v>
      </c>
      <c r="D822" s="6" t="s">
        <v>589</v>
      </c>
      <c r="E822" s="6" t="s">
        <v>118</v>
      </c>
      <c r="F822" s="26">
        <v>3111</v>
      </c>
      <c r="G822" s="48">
        <v>809.3</v>
      </c>
      <c r="H822" s="60">
        <f t="shared" si="250"/>
        <v>26.014143362262939</v>
      </c>
    </row>
    <row r="823" spans="1:8" ht="37.5">
      <c r="A823" s="17" t="s">
        <v>590</v>
      </c>
      <c r="B823" s="8" t="s">
        <v>474</v>
      </c>
      <c r="C823" s="8" t="s">
        <v>153</v>
      </c>
      <c r="D823" s="6" t="s">
        <v>591</v>
      </c>
      <c r="E823" s="6"/>
      <c r="F823" s="26">
        <f>F824</f>
        <v>85567.299999999988</v>
      </c>
      <c r="G823" s="47">
        <f t="shared" ref="G823" si="262">G824</f>
        <v>18482.400000000001</v>
      </c>
      <c r="H823" s="60">
        <f t="shared" si="250"/>
        <v>21.599840125842469</v>
      </c>
    </row>
    <row r="824" spans="1:8" ht="56.25">
      <c r="A824" s="17" t="s">
        <v>13</v>
      </c>
      <c r="B824" s="8" t="s">
        <v>474</v>
      </c>
      <c r="C824" s="8" t="s">
        <v>153</v>
      </c>
      <c r="D824" s="6" t="s">
        <v>592</v>
      </c>
      <c r="E824" s="7"/>
      <c r="F824" s="26">
        <f>F825+F828+F831+F837+F834</f>
        <v>85567.299999999988</v>
      </c>
      <c r="G824" s="47">
        <f t="shared" ref="G824" si="263">G825+G828+G831+G837+G834</f>
        <v>18482.400000000001</v>
      </c>
      <c r="H824" s="60">
        <f t="shared" si="250"/>
        <v>21.599840125842469</v>
      </c>
    </row>
    <row r="825" spans="1:8" ht="37.5">
      <c r="A825" s="17" t="s">
        <v>47</v>
      </c>
      <c r="B825" s="8" t="s">
        <v>474</v>
      </c>
      <c r="C825" s="8" t="s">
        <v>153</v>
      </c>
      <c r="D825" s="6" t="s">
        <v>593</v>
      </c>
      <c r="E825" s="7"/>
      <c r="F825" s="26">
        <f>F826</f>
        <v>15447.6</v>
      </c>
      <c r="G825" s="47">
        <f t="shared" ref="G825:G826" si="264">G826</f>
        <v>3052.2</v>
      </c>
      <c r="H825" s="60">
        <f t="shared" si="250"/>
        <v>19.758409073254096</v>
      </c>
    </row>
    <row r="826" spans="1:8" ht="112.5">
      <c r="A826" s="17" t="s">
        <v>17</v>
      </c>
      <c r="B826" s="8" t="s">
        <v>474</v>
      </c>
      <c r="C826" s="8" t="s">
        <v>153</v>
      </c>
      <c r="D826" s="6" t="s">
        <v>593</v>
      </c>
      <c r="E826" s="6" t="s">
        <v>18</v>
      </c>
      <c r="F826" s="26">
        <f>F827</f>
        <v>15447.6</v>
      </c>
      <c r="G826" s="47">
        <f t="shared" si="264"/>
        <v>3052.2</v>
      </c>
      <c r="H826" s="60">
        <f t="shared" si="250"/>
        <v>19.758409073254096</v>
      </c>
    </row>
    <row r="827" spans="1:8" ht="37.5">
      <c r="A827" s="17" t="s">
        <v>19</v>
      </c>
      <c r="B827" s="8" t="s">
        <v>474</v>
      </c>
      <c r="C827" s="8" t="s">
        <v>153</v>
      </c>
      <c r="D827" s="6" t="s">
        <v>593</v>
      </c>
      <c r="E827" s="6" t="s">
        <v>20</v>
      </c>
      <c r="F827" s="26">
        <v>15447.6</v>
      </c>
      <c r="G827" s="48">
        <v>3052.2</v>
      </c>
      <c r="H827" s="60">
        <f t="shared" si="250"/>
        <v>19.758409073254096</v>
      </c>
    </row>
    <row r="828" spans="1:8" ht="37.5">
      <c r="A828" s="17" t="s">
        <v>594</v>
      </c>
      <c r="B828" s="8" t="s">
        <v>474</v>
      </c>
      <c r="C828" s="8" t="s">
        <v>153</v>
      </c>
      <c r="D828" s="6" t="s">
        <v>595</v>
      </c>
      <c r="E828" s="7"/>
      <c r="F828" s="26">
        <f>F829</f>
        <v>10751.9</v>
      </c>
      <c r="G828" s="47">
        <f t="shared" ref="G828:G829" si="265">G829</f>
        <v>1682.4</v>
      </c>
      <c r="H828" s="60">
        <f t="shared" si="250"/>
        <v>15.647466959328121</v>
      </c>
    </row>
    <row r="829" spans="1:8" ht="112.5">
      <c r="A829" s="17" t="s">
        <v>17</v>
      </c>
      <c r="B829" s="8" t="s">
        <v>474</v>
      </c>
      <c r="C829" s="8" t="s">
        <v>153</v>
      </c>
      <c r="D829" s="6" t="s">
        <v>595</v>
      </c>
      <c r="E829" s="6" t="s">
        <v>18</v>
      </c>
      <c r="F829" s="26">
        <f>F830</f>
        <v>10751.9</v>
      </c>
      <c r="G829" s="47">
        <f t="shared" si="265"/>
        <v>1682.4</v>
      </c>
      <c r="H829" s="60">
        <f t="shared" si="250"/>
        <v>15.647466959328121</v>
      </c>
    </row>
    <row r="830" spans="1:8" ht="37.5">
      <c r="A830" s="17" t="s">
        <v>19</v>
      </c>
      <c r="B830" s="8" t="s">
        <v>474</v>
      </c>
      <c r="C830" s="8" t="s">
        <v>153</v>
      </c>
      <c r="D830" s="6" t="s">
        <v>595</v>
      </c>
      <c r="E830" s="6" t="s">
        <v>20</v>
      </c>
      <c r="F830" s="26">
        <v>10751.9</v>
      </c>
      <c r="G830" s="48">
        <v>1682.4</v>
      </c>
      <c r="H830" s="60">
        <f t="shared" si="250"/>
        <v>15.647466959328121</v>
      </c>
    </row>
    <row r="831" spans="1:8" ht="75">
      <c r="A831" s="17" t="s">
        <v>596</v>
      </c>
      <c r="B831" s="8" t="s">
        <v>474</v>
      </c>
      <c r="C831" s="8" t="s">
        <v>153</v>
      </c>
      <c r="D831" s="6" t="s">
        <v>597</v>
      </c>
      <c r="E831" s="7"/>
      <c r="F831" s="26">
        <f>F832</f>
        <v>2106.5</v>
      </c>
      <c r="G831" s="47">
        <f t="shared" ref="G831:G832" si="266">G832</f>
        <v>198.4</v>
      </c>
      <c r="H831" s="60">
        <f t="shared" si="250"/>
        <v>9.41846665084263</v>
      </c>
    </row>
    <row r="832" spans="1:8" ht="56.25">
      <c r="A832" s="17" t="s">
        <v>29</v>
      </c>
      <c r="B832" s="8" t="s">
        <v>474</v>
      </c>
      <c r="C832" s="8" t="s">
        <v>153</v>
      </c>
      <c r="D832" s="6" t="s">
        <v>597</v>
      </c>
      <c r="E832" s="6" t="s">
        <v>30</v>
      </c>
      <c r="F832" s="26">
        <f>F833</f>
        <v>2106.5</v>
      </c>
      <c r="G832" s="47">
        <f t="shared" si="266"/>
        <v>198.4</v>
      </c>
      <c r="H832" s="60">
        <f t="shared" si="250"/>
        <v>9.41846665084263</v>
      </c>
    </row>
    <row r="833" spans="1:8" ht="56.25">
      <c r="A833" s="17" t="s">
        <v>31</v>
      </c>
      <c r="B833" s="8" t="s">
        <v>474</v>
      </c>
      <c r="C833" s="8" t="s">
        <v>153</v>
      </c>
      <c r="D833" s="6" t="s">
        <v>597</v>
      </c>
      <c r="E833" s="6" t="s">
        <v>32</v>
      </c>
      <c r="F833" s="26">
        <v>2106.5</v>
      </c>
      <c r="G833" s="48">
        <v>198.4</v>
      </c>
      <c r="H833" s="60">
        <f t="shared" si="250"/>
        <v>9.41846665084263</v>
      </c>
    </row>
    <row r="834" spans="1:8" ht="56.25">
      <c r="A834" s="17" t="s">
        <v>598</v>
      </c>
      <c r="B834" s="8" t="s">
        <v>474</v>
      </c>
      <c r="C834" s="8" t="s">
        <v>153</v>
      </c>
      <c r="D834" s="6" t="s">
        <v>599</v>
      </c>
      <c r="E834" s="7"/>
      <c r="F834" s="26">
        <f>F835</f>
        <v>1850</v>
      </c>
      <c r="G834" s="47">
        <f t="shared" ref="G834:G835" si="267">G835</f>
        <v>0</v>
      </c>
      <c r="H834" s="60">
        <f t="shared" si="250"/>
        <v>0</v>
      </c>
    </row>
    <row r="835" spans="1:8" ht="18.75">
      <c r="A835" s="17" t="s">
        <v>43</v>
      </c>
      <c r="B835" s="8" t="s">
        <v>474</v>
      </c>
      <c r="C835" s="8" t="s">
        <v>153</v>
      </c>
      <c r="D835" s="6" t="s">
        <v>599</v>
      </c>
      <c r="E835" s="6" t="s">
        <v>44</v>
      </c>
      <c r="F835" s="26">
        <f>F836</f>
        <v>1850</v>
      </c>
      <c r="G835" s="47">
        <f t="shared" si="267"/>
        <v>0</v>
      </c>
      <c r="H835" s="60">
        <f t="shared" si="250"/>
        <v>0</v>
      </c>
    </row>
    <row r="836" spans="1:8" ht="18.75">
      <c r="A836" s="17" t="s">
        <v>45</v>
      </c>
      <c r="B836" s="8" t="s">
        <v>474</v>
      </c>
      <c r="C836" s="8" t="s">
        <v>153</v>
      </c>
      <c r="D836" s="6" t="s">
        <v>599</v>
      </c>
      <c r="E836" s="6" t="s">
        <v>46</v>
      </c>
      <c r="F836" s="26">
        <v>1850</v>
      </c>
      <c r="G836" s="48">
        <v>0</v>
      </c>
      <c r="H836" s="60">
        <f t="shared" si="250"/>
        <v>0</v>
      </c>
    </row>
    <row r="837" spans="1:8" ht="37.5">
      <c r="A837" s="17" t="s">
        <v>600</v>
      </c>
      <c r="B837" s="8" t="s">
        <v>474</v>
      </c>
      <c r="C837" s="8" t="s">
        <v>153</v>
      </c>
      <c r="D837" s="6" t="s">
        <v>601</v>
      </c>
      <c r="E837" s="7"/>
      <c r="F837" s="26">
        <f>F838+F840+F842+F844</f>
        <v>55411.299999999996</v>
      </c>
      <c r="G837" s="47">
        <f t="shared" ref="G837" si="268">G838+G840+G842+G844</f>
        <v>13549.400000000001</v>
      </c>
      <c r="H837" s="60">
        <f t="shared" si="250"/>
        <v>24.452413135948809</v>
      </c>
    </row>
    <row r="838" spans="1:8" ht="112.5">
      <c r="A838" s="17" t="s">
        <v>17</v>
      </c>
      <c r="B838" s="8" t="s">
        <v>474</v>
      </c>
      <c r="C838" s="8" t="s">
        <v>153</v>
      </c>
      <c r="D838" s="6" t="s">
        <v>601</v>
      </c>
      <c r="E838" s="6" t="s">
        <v>18</v>
      </c>
      <c r="F838" s="26">
        <f>F839</f>
        <v>30128.9</v>
      </c>
      <c r="G838" s="47">
        <f t="shared" ref="G838" si="269">G839</f>
        <v>7120.3</v>
      </c>
      <c r="H838" s="60">
        <f t="shared" si="250"/>
        <v>23.632791107541266</v>
      </c>
    </row>
    <row r="839" spans="1:8" ht="37.5">
      <c r="A839" s="17" t="s">
        <v>117</v>
      </c>
      <c r="B839" s="8" t="s">
        <v>474</v>
      </c>
      <c r="C839" s="8" t="s">
        <v>153</v>
      </c>
      <c r="D839" s="6" t="s">
        <v>601</v>
      </c>
      <c r="E839" s="6" t="s">
        <v>118</v>
      </c>
      <c r="F839" s="26">
        <v>30128.9</v>
      </c>
      <c r="G839" s="48">
        <v>7120.3</v>
      </c>
      <c r="H839" s="60">
        <f t="shared" si="250"/>
        <v>23.632791107541266</v>
      </c>
    </row>
    <row r="840" spans="1:8" ht="56.25">
      <c r="A840" s="17" t="s">
        <v>29</v>
      </c>
      <c r="B840" s="8" t="s">
        <v>474</v>
      </c>
      <c r="C840" s="8" t="s">
        <v>153</v>
      </c>
      <c r="D840" s="6" t="s">
        <v>601</v>
      </c>
      <c r="E840" s="6" t="s">
        <v>30</v>
      </c>
      <c r="F840" s="26">
        <f>F841</f>
        <v>4742.2</v>
      </c>
      <c r="G840" s="47">
        <f t="shared" ref="G840" si="270">G841</f>
        <v>461.6</v>
      </c>
      <c r="H840" s="60">
        <f t="shared" si="250"/>
        <v>9.7338787904348205</v>
      </c>
    </row>
    <row r="841" spans="1:8" ht="56.25">
      <c r="A841" s="17" t="s">
        <v>31</v>
      </c>
      <c r="B841" s="8" t="s">
        <v>474</v>
      </c>
      <c r="C841" s="8" t="s">
        <v>153</v>
      </c>
      <c r="D841" s="6" t="s">
        <v>601</v>
      </c>
      <c r="E841" s="6" t="s">
        <v>32</v>
      </c>
      <c r="F841" s="26">
        <v>4742.2</v>
      </c>
      <c r="G841" s="48">
        <v>461.6</v>
      </c>
      <c r="H841" s="60">
        <f t="shared" si="250"/>
        <v>9.7338787904348205</v>
      </c>
    </row>
    <row r="842" spans="1:8" ht="56.25">
      <c r="A842" s="17" t="s">
        <v>137</v>
      </c>
      <c r="B842" s="8" t="s">
        <v>474</v>
      </c>
      <c r="C842" s="8" t="s">
        <v>153</v>
      </c>
      <c r="D842" s="6" t="s">
        <v>601</v>
      </c>
      <c r="E842" s="6" t="s">
        <v>138</v>
      </c>
      <c r="F842" s="26">
        <f>F843</f>
        <v>20538.3</v>
      </c>
      <c r="G842" s="47">
        <f t="shared" ref="G842" si="271">G843</f>
        <v>5967</v>
      </c>
      <c r="H842" s="60">
        <f t="shared" si="250"/>
        <v>29.053037495800531</v>
      </c>
    </row>
    <row r="843" spans="1:8" ht="18.75">
      <c r="A843" s="17" t="s">
        <v>139</v>
      </c>
      <c r="B843" s="8" t="s">
        <v>474</v>
      </c>
      <c r="C843" s="8" t="s">
        <v>153</v>
      </c>
      <c r="D843" s="6" t="s">
        <v>601</v>
      </c>
      <c r="E843" s="6" t="s">
        <v>140</v>
      </c>
      <c r="F843" s="26">
        <v>20538.3</v>
      </c>
      <c r="G843" s="48">
        <v>5967</v>
      </c>
      <c r="H843" s="60">
        <f t="shared" si="250"/>
        <v>29.053037495800531</v>
      </c>
    </row>
    <row r="844" spans="1:8" ht="18.75">
      <c r="A844" s="17" t="s">
        <v>43</v>
      </c>
      <c r="B844" s="8" t="s">
        <v>474</v>
      </c>
      <c r="C844" s="8" t="s">
        <v>153</v>
      </c>
      <c r="D844" s="6" t="s">
        <v>601</v>
      </c>
      <c r="E844" s="6" t="s">
        <v>44</v>
      </c>
      <c r="F844" s="26">
        <f>F845</f>
        <v>1.9</v>
      </c>
      <c r="G844" s="47">
        <f t="shared" ref="G844" si="272">G845</f>
        <v>0.5</v>
      </c>
      <c r="H844" s="60">
        <f t="shared" si="250"/>
        <v>26.315789473684209</v>
      </c>
    </row>
    <row r="845" spans="1:8" ht="18.75">
      <c r="A845" s="17" t="s">
        <v>45</v>
      </c>
      <c r="B845" s="8" t="s">
        <v>474</v>
      </c>
      <c r="C845" s="8" t="s">
        <v>153</v>
      </c>
      <c r="D845" s="6" t="s">
        <v>601</v>
      </c>
      <c r="E845" s="6" t="s">
        <v>46</v>
      </c>
      <c r="F845" s="26">
        <v>1.9</v>
      </c>
      <c r="G845" s="48">
        <v>0.5</v>
      </c>
      <c r="H845" s="60">
        <f t="shared" si="250"/>
        <v>26.315789473684209</v>
      </c>
    </row>
    <row r="846" spans="1:8" ht="37.5">
      <c r="A846" s="17" t="s">
        <v>434</v>
      </c>
      <c r="B846" s="8" t="s">
        <v>474</v>
      </c>
      <c r="C846" s="8" t="s">
        <v>153</v>
      </c>
      <c r="D846" s="8" t="s">
        <v>435</v>
      </c>
      <c r="E846" s="8"/>
      <c r="F846" s="26">
        <f>F847</f>
        <v>32229</v>
      </c>
      <c r="G846" s="47">
        <f t="shared" ref="G846:G847" si="273">G847</f>
        <v>0</v>
      </c>
      <c r="H846" s="60">
        <f t="shared" si="250"/>
        <v>0</v>
      </c>
    </row>
    <row r="847" spans="1:8" ht="37.5">
      <c r="A847" s="17" t="s">
        <v>602</v>
      </c>
      <c r="B847" s="8" t="s">
        <v>474</v>
      </c>
      <c r="C847" s="8" t="s">
        <v>153</v>
      </c>
      <c r="D847" s="6" t="s">
        <v>603</v>
      </c>
      <c r="E847" s="6"/>
      <c r="F847" s="26">
        <f>F848</f>
        <v>32229</v>
      </c>
      <c r="G847" s="47">
        <f t="shared" si="273"/>
        <v>0</v>
      </c>
      <c r="H847" s="60">
        <f t="shared" si="250"/>
        <v>0</v>
      </c>
    </row>
    <row r="848" spans="1:8" ht="75">
      <c r="A848" s="17" t="s">
        <v>604</v>
      </c>
      <c r="B848" s="8" t="s">
        <v>474</v>
      </c>
      <c r="C848" s="8" t="s">
        <v>153</v>
      </c>
      <c r="D848" s="6" t="s">
        <v>605</v>
      </c>
      <c r="E848" s="7"/>
      <c r="F848" s="26">
        <f>F849+F854</f>
        <v>32229</v>
      </c>
      <c r="G848" s="47">
        <f t="shared" ref="G848" si="274">G849+G854</f>
        <v>0</v>
      </c>
      <c r="H848" s="60">
        <f t="shared" si="250"/>
        <v>0</v>
      </c>
    </row>
    <row r="849" spans="1:8" ht="56.25">
      <c r="A849" s="17" t="s">
        <v>606</v>
      </c>
      <c r="B849" s="8" t="s">
        <v>474</v>
      </c>
      <c r="C849" s="8" t="s">
        <v>153</v>
      </c>
      <c r="D849" s="6" t="s">
        <v>607</v>
      </c>
      <c r="E849" s="7"/>
      <c r="F849" s="26">
        <f>F850+F852</f>
        <v>6500</v>
      </c>
      <c r="G849" s="47">
        <f t="shared" ref="G849" si="275">G850+G852</f>
        <v>0</v>
      </c>
      <c r="H849" s="60">
        <f t="shared" si="250"/>
        <v>0</v>
      </c>
    </row>
    <row r="850" spans="1:8" ht="56.25">
      <c r="A850" s="17" t="s">
        <v>29</v>
      </c>
      <c r="B850" s="8" t="s">
        <v>474</v>
      </c>
      <c r="C850" s="8" t="s">
        <v>153</v>
      </c>
      <c r="D850" s="6" t="s">
        <v>607</v>
      </c>
      <c r="E850" s="6" t="s">
        <v>30</v>
      </c>
      <c r="F850" s="26">
        <f>F851</f>
        <v>6000</v>
      </c>
      <c r="G850" s="47">
        <f t="shared" ref="G850" si="276">G851</f>
        <v>0</v>
      </c>
      <c r="H850" s="60">
        <f t="shared" si="250"/>
        <v>0</v>
      </c>
    </row>
    <row r="851" spans="1:8" ht="56.25">
      <c r="A851" s="17" t="s">
        <v>31</v>
      </c>
      <c r="B851" s="8" t="s">
        <v>474</v>
      </c>
      <c r="C851" s="8" t="s">
        <v>153</v>
      </c>
      <c r="D851" s="6" t="s">
        <v>607</v>
      </c>
      <c r="E851" s="6" t="s">
        <v>32</v>
      </c>
      <c r="F851" s="26">
        <v>6000</v>
      </c>
      <c r="G851" s="48">
        <v>0</v>
      </c>
      <c r="H851" s="60">
        <f t="shared" si="250"/>
        <v>0</v>
      </c>
    </row>
    <row r="852" spans="1:8" ht="37.5">
      <c r="A852" s="17" t="s">
        <v>608</v>
      </c>
      <c r="B852" s="8" t="s">
        <v>474</v>
      </c>
      <c r="C852" s="8" t="s">
        <v>153</v>
      </c>
      <c r="D852" s="6" t="s">
        <v>607</v>
      </c>
      <c r="E852" s="6" t="s">
        <v>609</v>
      </c>
      <c r="F852" s="26">
        <f>F853</f>
        <v>500</v>
      </c>
      <c r="G852" s="47">
        <f t="shared" ref="G852" si="277">G853</f>
        <v>0</v>
      </c>
      <c r="H852" s="60">
        <f t="shared" si="250"/>
        <v>0</v>
      </c>
    </row>
    <row r="853" spans="1:8" ht="37.5">
      <c r="A853" s="17" t="s">
        <v>610</v>
      </c>
      <c r="B853" s="8" t="s">
        <v>474</v>
      </c>
      <c r="C853" s="8" t="s">
        <v>153</v>
      </c>
      <c r="D853" s="6" t="s">
        <v>607</v>
      </c>
      <c r="E853" s="6" t="s">
        <v>611</v>
      </c>
      <c r="F853" s="26">
        <v>500</v>
      </c>
      <c r="G853" s="48">
        <v>0</v>
      </c>
      <c r="H853" s="60">
        <f t="shared" si="250"/>
        <v>0</v>
      </c>
    </row>
    <row r="854" spans="1:8" ht="37.5">
      <c r="A854" s="17" t="s">
        <v>612</v>
      </c>
      <c r="B854" s="8" t="s">
        <v>474</v>
      </c>
      <c r="C854" s="8" t="s">
        <v>153</v>
      </c>
      <c r="D854" s="6" t="s">
        <v>613</v>
      </c>
      <c r="E854" s="7"/>
      <c r="F854" s="26">
        <f>F855+F857+F859</f>
        <v>25729</v>
      </c>
      <c r="G854" s="47">
        <f t="shared" ref="G854" si="278">G855+G857+G859</f>
        <v>0</v>
      </c>
      <c r="H854" s="60">
        <f t="shared" si="250"/>
        <v>0</v>
      </c>
    </row>
    <row r="855" spans="1:8" ht="56.25">
      <c r="A855" s="17" t="s">
        <v>29</v>
      </c>
      <c r="B855" s="8" t="s">
        <v>474</v>
      </c>
      <c r="C855" s="8" t="s">
        <v>153</v>
      </c>
      <c r="D855" s="6" t="s">
        <v>613</v>
      </c>
      <c r="E855" s="6" t="s">
        <v>30</v>
      </c>
      <c r="F855" s="26">
        <f>F856</f>
        <v>17729</v>
      </c>
      <c r="G855" s="47">
        <f t="shared" ref="G855" si="279">G856</f>
        <v>0</v>
      </c>
      <c r="H855" s="60">
        <f t="shared" si="250"/>
        <v>0</v>
      </c>
    </row>
    <row r="856" spans="1:8" ht="56.25">
      <c r="A856" s="17" t="s">
        <v>31</v>
      </c>
      <c r="B856" s="8" t="s">
        <v>474</v>
      </c>
      <c r="C856" s="8" t="s">
        <v>153</v>
      </c>
      <c r="D856" s="6" t="s">
        <v>613</v>
      </c>
      <c r="E856" s="6" t="s">
        <v>32</v>
      </c>
      <c r="F856" s="26">
        <v>17729</v>
      </c>
      <c r="G856" s="48">
        <v>0</v>
      </c>
      <c r="H856" s="60">
        <f t="shared" si="250"/>
        <v>0</v>
      </c>
    </row>
    <row r="857" spans="1:8" ht="37.5">
      <c r="A857" s="17" t="s">
        <v>608</v>
      </c>
      <c r="B857" s="8" t="s">
        <v>474</v>
      </c>
      <c r="C857" s="8" t="s">
        <v>153</v>
      </c>
      <c r="D857" s="6" t="s">
        <v>613</v>
      </c>
      <c r="E857" s="6" t="s">
        <v>609</v>
      </c>
      <c r="F857" s="26">
        <f>F858</f>
        <v>1000</v>
      </c>
      <c r="G857" s="47">
        <f t="shared" ref="G857" si="280">G858</f>
        <v>0</v>
      </c>
      <c r="H857" s="60">
        <f t="shared" si="250"/>
        <v>0</v>
      </c>
    </row>
    <row r="858" spans="1:8" ht="37.5">
      <c r="A858" s="17" t="s">
        <v>610</v>
      </c>
      <c r="B858" s="8" t="s">
        <v>474</v>
      </c>
      <c r="C858" s="8" t="s">
        <v>153</v>
      </c>
      <c r="D858" s="6" t="s">
        <v>613</v>
      </c>
      <c r="E858" s="6" t="s">
        <v>611</v>
      </c>
      <c r="F858" s="26">
        <v>1000</v>
      </c>
      <c r="G858" s="48">
        <v>0</v>
      </c>
      <c r="H858" s="60">
        <f t="shared" si="250"/>
        <v>0</v>
      </c>
    </row>
    <row r="859" spans="1:8" ht="56.25">
      <c r="A859" s="17" t="s">
        <v>137</v>
      </c>
      <c r="B859" s="8" t="s">
        <v>474</v>
      </c>
      <c r="C859" s="8" t="s">
        <v>153</v>
      </c>
      <c r="D859" s="6" t="s">
        <v>613</v>
      </c>
      <c r="E859" s="6" t="s">
        <v>138</v>
      </c>
      <c r="F859" s="26">
        <f>F860</f>
        <v>7000</v>
      </c>
      <c r="G859" s="48">
        <f>G860</f>
        <v>0</v>
      </c>
      <c r="H859" s="60">
        <f t="shared" si="250"/>
        <v>0</v>
      </c>
    </row>
    <row r="860" spans="1:8" ht="18.75">
      <c r="A860" s="17" t="s">
        <v>139</v>
      </c>
      <c r="B860" s="8" t="s">
        <v>474</v>
      </c>
      <c r="C860" s="8" t="s">
        <v>153</v>
      </c>
      <c r="D860" s="6" t="s">
        <v>613</v>
      </c>
      <c r="E860" s="6" t="s">
        <v>140</v>
      </c>
      <c r="F860" s="26">
        <v>7000</v>
      </c>
      <c r="G860" s="48">
        <v>0</v>
      </c>
      <c r="H860" s="60">
        <f t="shared" si="250"/>
        <v>0</v>
      </c>
    </row>
    <row r="861" spans="1:8" ht="37.5">
      <c r="A861" s="17" t="s">
        <v>49</v>
      </c>
      <c r="B861" s="8" t="s">
        <v>474</v>
      </c>
      <c r="C861" s="8" t="s">
        <v>153</v>
      </c>
      <c r="D861" s="8" t="s">
        <v>50</v>
      </c>
      <c r="E861" s="8"/>
      <c r="F861" s="26">
        <f>F862</f>
        <v>803</v>
      </c>
      <c r="G861" s="47">
        <f t="shared" ref="G861:G869" si="281">G862</f>
        <v>72.400000000000006</v>
      </c>
      <c r="H861" s="60">
        <f t="shared" ref="H861:H924" si="282">G861/F861*100</f>
        <v>9.0161892901618934</v>
      </c>
    </row>
    <row r="862" spans="1:8" ht="88.5" customHeight="1">
      <c r="A862" s="17" t="s">
        <v>51</v>
      </c>
      <c r="B862" s="8" t="s">
        <v>474</v>
      </c>
      <c r="C862" s="8" t="s">
        <v>153</v>
      </c>
      <c r="D862" s="6" t="s">
        <v>52</v>
      </c>
      <c r="E862" s="6"/>
      <c r="F862" s="26">
        <f>F863+F867</f>
        <v>803</v>
      </c>
      <c r="G862" s="47">
        <f t="shared" ref="G862" si="283">G863+G867</f>
        <v>72.400000000000006</v>
      </c>
      <c r="H862" s="60">
        <f t="shared" si="282"/>
        <v>9.0161892901618934</v>
      </c>
    </row>
    <row r="863" spans="1:8" ht="37.5">
      <c r="A863" s="17" t="s">
        <v>53</v>
      </c>
      <c r="B863" s="8" t="s">
        <v>474</v>
      </c>
      <c r="C863" s="8" t="s">
        <v>153</v>
      </c>
      <c r="D863" s="6" t="s">
        <v>54</v>
      </c>
      <c r="E863" s="7"/>
      <c r="F863" s="26">
        <f>F864</f>
        <v>310</v>
      </c>
      <c r="G863" s="47">
        <f t="shared" si="281"/>
        <v>16</v>
      </c>
      <c r="H863" s="60">
        <f t="shared" si="282"/>
        <v>5.161290322580645</v>
      </c>
    </row>
    <row r="864" spans="1:8" ht="18.75">
      <c r="A864" s="17" t="s">
        <v>55</v>
      </c>
      <c r="B864" s="8" t="s">
        <v>474</v>
      </c>
      <c r="C864" s="8" t="s">
        <v>153</v>
      </c>
      <c r="D864" s="6" t="s">
        <v>56</v>
      </c>
      <c r="E864" s="7"/>
      <c r="F864" s="26">
        <f>F865</f>
        <v>310</v>
      </c>
      <c r="G864" s="47">
        <f t="shared" si="281"/>
        <v>16</v>
      </c>
      <c r="H864" s="60">
        <f t="shared" si="282"/>
        <v>5.161290322580645</v>
      </c>
    </row>
    <row r="865" spans="1:8" ht="56.25">
      <c r="A865" s="17" t="s">
        <v>29</v>
      </c>
      <c r="B865" s="8" t="s">
        <v>474</v>
      </c>
      <c r="C865" s="8" t="s">
        <v>153</v>
      </c>
      <c r="D865" s="6" t="s">
        <v>56</v>
      </c>
      <c r="E865" s="6" t="s">
        <v>30</v>
      </c>
      <c r="F865" s="26">
        <f>F866</f>
        <v>310</v>
      </c>
      <c r="G865" s="47">
        <f t="shared" si="281"/>
        <v>16</v>
      </c>
      <c r="H865" s="60">
        <f t="shared" si="282"/>
        <v>5.161290322580645</v>
      </c>
    </row>
    <row r="866" spans="1:8" ht="56.25">
      <c r="A866" s="62" t="s">
        <v>31</v>
      </c>
      <c r="B866" s="10" t="s">
        <v>474</v>
      </c>
      <c r="C866" s="10" t="s">
        <v>153</v>
      </c>
      <c r="D866" s="11" t="s">
        <v>56</v>
      </c>
      <c r="E866" s="11" t="s">
        <v>32</v>
      </c>
      <c r="F866" s="27">
        <f>803-493</f>
        <v>310</v>
      </c>
      <c r="G866" s="50">
        <v>16</v>
      </c>
      <c r="H866" s="60">
        <f t="shared" si="282"/>
        <v>5.161290322580645</v>
      </c>
    </row>
    <row r="867" spans="1:8" ht="39" customHeight="1">
      <c r="A867" s="62" t="s">
        <v>61</v>
      </c>
      <c r="B867" s="10" t="s">
        <v>474</v>
      </c>
      <c r="C867" s="10" t="s">
        <v>153</v>
      </c>
      <c r="D867" s="11">
        <v>1520300000</v>
      </c>
      <c r="E867" s="11"/>
      <c r="F867" s="26">
        <f>F868</f>
        <v>493</v>
      </c>
      <c r="G867" s="47">
        <f t="shared" si="281"/>
        <v>56.4</v>
      </c>
      <c r="H867" s="60">
        <f t="shared" si="282"/>
        <v>11.440162271805274</v>
      </c>
    </row>
    <row r="868" spans="1:8" ht="24.75" customHeight="1">
      <c r="A868" s="62" t="s">
        <v>63</v>
      </c>
      <c r="B868" s="10" t="s">
        <v>474</v>
      </c>
      <c r="C868" s="10" t="s">
        <v>153</v>
      </c>
      <c r="D868" s="11">
        <v>1520301170</v>
      </c>
      <c r="E868" s="11"/>
      <c r="F868" s="26">
        <f>F869</f>
        <v>493</v>
      </c>
      <c r="G868" s="47">
        <f t="shared" si="281"/>
        <v>56.4</v>
      </c>
      <c r="H868" s="60">
        <f t="shared" si="282"/>
        <v>11.440162271805274</v>
      </c>
    </row>
    <row r="869" spans="1:8" ht="56.25">
      <c r="A869" s="17" t="s">
        <v>29</v>
      </c>
      <c r="B869" s="10" t="s">
        <v>474</v>
      </c>
      <c r="C869" s="10" t="s">
        <v>153</v>
      </c>
      <c r="D869" s="11">
        <v>1520301170</v>
      </c>
      <c r="E869" s="11">
        <v>200</v>
      </c>
      <c r="F869" s="26">
        <f>F870</f>
        <v>493</v>
      </c>
      <c r="G869" s="47">
        <f t="shared" si="281"/>
        <v>56.4</v>
      </c>
      <c r="H869" s="60">
        <f t="shared" si="282"/>
        <v>11.440162271805274</v>
      </c>
    </row>
    <row r="870" spans="1:8" ht="57" thickBot="1">
      <c r="A870" s="62" t="s">
        <v>31</v>
      </c>
      <c r="B870" s="10" t="s">
        <v>474</v>
      </c>
      <c r="C870" s="10" t="s">
        <v>153</v>
      </c>
      <c r="D870" s="11">
        <v>1520301170</v>
      </c>
      <c r="E870" s="11">
        <v>240</v>
      </c>
      <c r="F870" s="27">
        <v>493</v>
      </c>
      <c r="G870" s="50">
        <v>56.4</v>
      </c>
      <c r="H870" s="67">
        <f t="shared" si="282"/>
        <v>11.440162271805274</v>
      </c>
    </row>
    <row r="871" spans="1:8" ht="19.5" thickBot="1">
      <c r="A871" s="21" t="s">
        <v>614</v>
      </c>
      <c r="B871" s="22" t="s">
        <v>202</v>
      </c>
      <c r="C871" s="22"/>
      <c r="D871" s="22"/>
      <c r="E871" s="22"/>
      <c r="F871" s="30">
        <f>F872+F948</f>
        <v>771938.10000000009</v>
      </c>
      <c r="G871" s="43">
        <f>G872+G948</f>
        <v>235533.4</v>
      </c>
      <c r="H871" s="69">
        <f t="shared" si="282"/>
        <v>30.511954261617603</v>
      </c>
    </row>
    <row r="872" spans="1:8" ht="18.75">
      <c r="A872" s="59" t="s">
        <v>615</v>
      </c>
      <c r="B872" s="5" t="s">
        <v>202</v>
      </c>
      <c r="C872" s="5" t="s">
        <v>6</v>
      </c>
      <c r="D872" s="12"/>
      <c r="E872" s="12"/>
      <c r="F872" s="25">
        <f>F873+F942</f>
        <v>758487.50000000012</v>
      </c>
      <c r="G872" s="25">
        <f>G873+G942</f>
        <v>232292.9</v>
      </c>
      <c r="H872" s="66">
        <f t="shared" si="282"/>
        <v>30.625804644110804</v>
      </c>
    </row>
    <row r="873" spans="1:8" ht="18.75">
      <c r="A873" s="17" t="s">
        <v>83</v>
      </c>
      <c r="B873" s="8" t="s">
        <v>202</v>
      </c>
      <c r="C873" s="8" t="s">
        <v>6</v>
      </c>
      <c r="D873" s="8" t="s">
        <v>84</v>
      </c>
      <c r="E873" s="8"/>
      <c r="F873" s="26">
        <f>F874+F883+F895+F921+F929+F934</f>
        <v>756487.50000000012</v>
      </c>
      <c r="G873" s="47">
        <f>G874+G883+G895+G921+G929+G934</f>
        <v>232292.9</v>
      </c>
      <c r="H873" s="60">
        <f t="shared" si="282"/>
        <v>30.706773079528737</v>
      </c>
    </row>
    <row r="874" spans="1:8" ht="37.5">
      <c r="A874" s="17" t="s">
        <v>616</v>
      </c>
      <c r="B874" s="8" t="s">
        <v>202</v>
      </c>
      <c r="C874" s="8" t="s">
        <v>6</v>
      </c>
      <c r="D874" s="6" t="s">
        <v>617</v>
      </c>
      <c r="E874" s="6"/>
      <c r="F874" s="26">
        <f>F875</f>
        <v>6868.2999999999993</v>
      </c>
      <c r="G874" s="47">
        <f t="shared" ref="G874:G875" si="284">G875</f>
        <v>1294.7</v>
      </c>
      <c r="H874" s="60">
        <f t="shared" si="282"/>
        <v>18.850370542929113</v>
      </c>
    </row>
    <row r="875" spans="1:8" ht="56.25">
      <c r="A875" s="17" t="s">
        <v>618</v>
      </c>
      <c r="B875" s="8" t="s">
        <v>202</v>
      </c>
      <c r="C875" s="8" t="s">
        <v>6</v>
      </c>
      <c r="D875" s="6" t="s">
        <v>619</v>
      </c>
      <c r="E875" s="7"/>
      <c r="F875" s="26">
        <f>F876</f>
        <v>6868.2999999999993</v>
      </c>
      <c r="G875" s="47">
        <f t="shared" si="284"/>
        <v>1294.7</v>
      </c>
      <c r="H875" s="60">
        <f t="shared" si="282"/>
        <v>18.850370542929113</v>
      </c>
    </row>
    <row r="876" spans="1:8" ht="56.25">
      <c r="A876" s="17" t="s">
        <v>620</v>
      </c>
      <c r="B876" s="8" t="s">
        <v>202</v>
      </c>
      <c r="C876" s="8" t="s">
        <v>6</v>
      </c>
      <c r="D876" s="6" t="s">
        <v>621</v>
      </c>
      <c r="E876" s="7"/>
      <c r="F876" s="26">
        <f>F877+F879+F881</f>
        <v>6868.2999999999993</v>
      </c>
      <c r="G876" s="26">
        <f>G877+G879+G881</f>
        <v>1294.7</v>
      </c>
      <c r="H876" s="60">
        <f t="shared" si="282"/>
        <v>18.850370542929113</v>
      </c>
    </row>
    <row r="877" spans="1:8" ht="112.5">
      <c r="A877" s="17" t="s">
        <v>17</v>
      </c>
      <c r="B877" s="8" t="s">
        <v>202</v>
      </c>
      <c r="C877" s="8" t="s">
        <v>6</v>
      </c>
      <c r="D877" s="6" t="s">
        <v>621</v>
      </c>
      <c r="E877" s="6">
        <v>100</v>
      </c>
      <c r="F877" s="26">
        <f>F878</f>
        <v>4790.3999999999996</v>
      </c>
      <c r="G877" s="47">
        <f t="shared" ref="G877" si="285">G878</f>
        <v>1162.7</v>
      </c>
      <c r="H877" s="60">
        <f t="shared" si="282"/>
        <v>24.271459585838347</v>
      </c>
    </row>
    <row r="878" spans="1:8" ht="37.5">
      <c r="A878" s="17" t="s">
        <v>117</v>
      </c>
      <c r="B878" s="8" t="s">
        <v>202</v>
      </c>
      <c r="C878" s="8" t="s">
        <v>6</v>
      </c>
      <c r="D878" s="6" t="s">
        <v>621</v>
      </c>
      <c r="E878" s="6">
        <v>110</v>
      </c>
      <c r="F878" s="26">
        <v>4790.3999999999996</v>
      </c>
      <c r="G878" s="47">
        <v>1162.7</v>
      </c>
      <c r="H878" s="60">
        <f t="shared" si="282"/>
        <v>24.271459585838347</v>
      </c>
    </row>
    <row r="879" spans="1:8" ht="56.25">
      <c r="A879" s="17" t="s">
        <v>29</v>
      </c>
      <c r="B879" s="8" t="s">
        <v>202</v>
      </c>
      <c r="C879" s="8" t="s">
        <v>6</v>
      </c>
      <c r="D879" s="6" t="s">
        <v>621</v>
      </c>
      <c r="E879" s="6">
        <v>200</v>
      </c>
      <c r="F879" s="26">
        <f>F880</f>
        <v>2021.9</v>
      </c>
      <c r="G879" s="47">
        <f t="shared" ref="G879" si="286">G880</f>
        <v>132</v>
      </c>
      <c r="H879" s="60">
        <f t="shared" si="282"/>
        <v>6.5285127850042031</v>
      </c>
    </row>
    <row r="880" spans="1:8" ht="56.25">
      <c r="A880" s="17" t="s">
        <v>31</v>
      </c>
      <c r="B880" s="8" t="s">
        <v>202</v>
      </c>
      <c r="C880" s="8" t="s">
        <v>6</v>
      </c>
      <c r="D880" s="6" t="s">
        <v>621</v>
      </c>
      <c r="E880" s="6">
        <v>240</v>
      </c>
      <c r="F880" s="26">
        <v>2021.9</v>
      </c>
      <c r="G880" s="47">
        <v>132</v>
      </c>
      <c r="H880" s="60">
        <f t="shared" si="282"/>
        <v>6.5285127850042031</v>
      </c>
    </row>
    <row r="881" spans="1:8" ht="18.75">
      <c r="A881" s="17" t="s">
        <v>43</v>
      </c>
      <c r="B881" s="8" t="s">
        <v>202</v>
      </c>
      <c r="C881" s="8" t="s">
        <v>6</v>
      </c>
      <c r="D881" s="6" t="s">
        <v>621</v>
      </c>
      <c r="E881" s="6">
        <v>800</v>
      </c>
      <c r="F881" s="26">
        <f>F882</f>
        <v>56</v>
      </c>
      <c r="G881" s="47">
        <f>G882</f>
        <v>0</v>
      </c>
      <c r="H881" s="60">
        <f t="shared" si="282"/>
        <v>0</v>
      </c>
    </row>
    <row r="882" spans="1:8" ht="18.75">
      <c r="A882" s="17" t="s">
        <v>45</v>
      </c>
      <c r="B882" s="8" t="s">
        <v>202</v>
      </c>
      <c r="C882" s="8" t="s">
        <v>6</v>
      </c>
      <c r="D882" s="6" t="s">
        <v>621</v>
      </c>
      <c r="E882" s="6">
        <v>850</v>
      </c>
      <c r="F882" s="26">
        <v>56</v>
      </c>
      <c r="G882" s="47">
        <v>0</v>
      </c>
      <c r="H882" s="60">
        <f t="shared" si="282"/>
        <v>0</v>
      </c>
    </row>
    <row r="883" spans="1:8" ht="37.5">
      <c r="A883" s="17" t="s">
        <v>622</v>
      </c>
      <c r="B883" s="8" t="s">
        <v>202</v>
      </c>
      <c r="C883" s="8" t="s">
        <v>6</v>
      </c>
      <c r="D883" s="6" t="s">
        <v>623</v>
      </c>
      <c r="E883" s="6"/>
      <c r="F883" s="26">
        <f>F884</f>
        <v>87079.5</v>
      </c>
      <c r="G883" s="47">
        <f t="shared" ref="G883" si="287">G884</f>
        <v>27482.2</v>
      </c>
      <c r="H883" s="60">
        <f t="shared" si="282"/>
        <v>31.559896416492979</v>
      </c>
    </row>
    <row r="884" spans="1:8" ht="75">
      <c r="A884" s="17" t="s">
        <v>624</v>
      </c>
      <c r="B884" s="8" t="s">
        <v>202</v>
      </c>
      <c r="C884" s="8" t="s">
        <v>6</v>
      </c>
      <c r="D884" s="6" t="s">
        <v>625</v>
      </c>
      <c r="E884" s="7"/>
      <c r="F884" s="26">
        <f>F885+F888</f>
        <v>87079.5</v>
      </c>
      <c r="G884" s="47">
        <f t="shared" ref="G884" si="288">G885+G888</f>
        <v>27482.2</v>
      </c>
      <c r="H884" s="60">
        <f t="shared" si="282"/>
        <v>31.559896416492979</v>
      </c>
    </row>
    <row r="885" spans="1:8" ht="75">
      <c r="A885" s="17" t="s">
        <v>626</v>
      </c>
      <c r="B885" s="8" t="s">
        <v>202</v>
      </c>
      <c r="C885" s="8" t="s">
        <v>6</v>
      </c>
      <c r="D885" s="6" t="s">
        <v>627</v>
      </c>
      <c r="E885" s="7"/>
      <c r="F885" s="26">
        <f>F886</f>
        <v>1500</v>
      </c>
      <c r="G885" s="47">
        <f t="shared" ref="G885:G886" si="289">G886</f>
        <v>400</v>
      </c>
      <c r="H885" s="60">
        <f t="shared" si="282"/>
        <v>26.666666666666668</v>
      </c>
    </row>
    <row r="886" spans="1:8" ht="56.25">
      <c r="A886" s="17" t="s">
        <v>137</v>
      </c>
      <c r="B886" s="8" t="s">
        <v>202</v>
      </c>
      <c r="C886" s="8" t="s">
        <v>6</v>
      </c>
      <c r="D886" s="6" t="s">
        <v>627</v>
      </c>
      <c r="E886" s="6" t="s">
        <v>138</v>
      </c>
      <c r="F886" s="26">
        <f>F887</f>
        <v>1500</v>
      </c>
      <c r="G886" s="47">
        <f t="shared" si="289"/>
        <v>400</v>
      </c>
      <c r="H886" s="60">
        <f t="shared" si="282"/>
        <v>26.666666666666668</v>
      </c>
    </row>
    <row r="887" spans="1:8" ht="18.75">
      <c r="A887" s="17" t="s">
        <v>139</v>
      </c>
      <c r="B887" s="8" t="s">
        <v>202</v>
      </c>
      <c r="C887" s="8" t="s">
        <v>6</v>
      </c>
      <c r="D887" s="6" t="s">
        <v>627</v>
      </c>
      <c r="E887" s="6" t="s">
        <v>140</v>
      </c>
      <c r="F887" s="26">
        <v>1500</v>
      </c>
      <c r="G887" s="48">
        <v>400</v>
      </c>
      <c r="H887" s="60">
        <f t="shared" si="282"/>
        <v>26.666666666666668</v>
      </c>
    </row>
    <row r="888" spans="1:8" ht="56.25">
      <c r="A888" s="17" t="s">
        <v>628</v>
      </c>
      <c r="B888" s="8" t="s">
        <v>202</v>
      </c>
      <c r="C888" s="8" t="s">
        <v>6</v>
      </c>
      <c r="D888" s="6" t="s">
        <v>629</v>
      </c>
      <c r="E888" s="7"/>
      <c r="F888" s="26">
        <f>F889+F891+F893</f>
        <v>85579.5</v>
      </c>
      <c r="G888" s="47">
        <f t="shared" ref="G888" si="290">G889+G891+G893</f>
        <v>27082.2</v>
      </c>
      <c r="H888" s="60">
        <f t="shared" si="282"/>
        <v>31.645662804760487</v>
      </c>
    </row>
    <row r="889" spans="1:8" ht="112.5">
      <c r="A889" s="17" t="s">
        <v>17</v>
      </c>
      <c r="B889" s="8" t="s">
        <v>202</v>
      </c>
      <c r="C889" s="8" t="s">
        <v>6</v>
      </c>
      <c r="D889" s="6" t="s">
        <v>629</v>
      </c>
      <c r="E889" s="6">
        <v>100</v>
      </c>
      <c r="F889" s="26">
        <f>F890</f>
        <v>758</v>
      </c>
      <c r="G889" s="47">
        <f t="shared" ref="G889" si="291">G890</f>
        <v>139.1</v>
      </c>
      <c r="H889" s="60">
        <f t="shared" si="282"/>
        <v>18.350923482849606</v>
      </c>
    </row>
    <row r="890" spans="1:8" ht="37.5">
      <c r="A890" s="17" t="s">
        <v>117</v>
      </c>
      <c r="B890" s="8" t="s">
        <v>202</v>
      </c>
      <c r="C890" s="8" t="s">
        <v>6</v>
      </c>
      <c r="D890" s="6" t="s">
        <v>629</v>
      </c>
      <c r="E890" s="6">
        <v>110</v>
      </c>
      <c r="F890" s="26">
        <f>758</f>
        <v>758</v>
      </c>
      <c r="G890" s="47">
        <v>139.1</v>
      </c>
      <c r="H890" s="60">
        <f t="shared" si="282"/>
        <v>18.350923482849606</v>
      </c>
    </row>
    <row r="891" spans="1:8" ht="56.25">
      <c r="A891" s="17" t="s">
        <v>29</v>
      </c>
      <c r="B891" s="8" t="s">
        <v>202</v>
      </c>
      <c r="C891" s="8" t="s">
        <v>6</v>
      </c>
      <c r="D891" s="6" t="s">
        <v>629</v>
      </c>
      <c r="E891" s="6">
        <v>200</v>
      </c>
      <c r="F891" s="26">
        <f>F892</f>
        <v>307.5</v>
      </c>
      <c r="G891" s="47">
        <f t="shared" ref="G891" si="292">G892</f>
        <v>8.9</v>
      </c>
      <c r="H891" s="60">
        <f t="shared" si="282"/>
        <v>2.8943089430894311</v>
      </c>
    </row>
    <row r="892" spans="1:8" ht="56.25">
      <c r="A892" s="17" t="s">
        <v>31</v>
      </c>
      <c r="B892" s="8" t="s">
        <v>202</v>
      </c>
      <c r="C892" s="8" t="s">
        <v>6</v>
      </c>
      <c r="D892" s="6" t="s">
        <v>629</v>
      </c>
      <c r="E892" s="6">
        <v>240</v>
      </c>
      <c r="F892" s="26">
        <v>307.5</v>
      </c>
      <c r="G892" s="47">
        <v>8.9</v>
      </c>
      <c r="H892" s="60">
        <f t="shared" si="282"/>
        <v>2.8943089430894311</v>
      </c>
    </row>
    <row r="893" spans="1:8" ht="56.25">
      <c r="A893" s="17" t="s">
        <v>137</v>
      </c>
      <c r="B893" s="8" t="s">
        <v>202</v>
      </c>
      <c r="C893" s="8" t="s">
        <v>6</v>
      </c>
      <c r="D893" s="6" t="s">
        <v>629</v>
      </c>
      <c r="E893" s="6" t="s">
        <v>138</v>
      </c>
      <c r="F893" s="26">
        <f>F894</f>
        <v>84514</v>
      </c>
      <c r="G893" s="47">
        <f t="shared" ref="G893" si="293">G894</f>
        <v>26934.2</v>
      </c>
      <c r="H893" s="60">
        <f t="shared" si="282"/>
        <v>31.869512743450791</v>
      </c>
    </row>
    <row r="894" spans="1:8" ht="18.75">
      <c r="A894" s="17" t="s">
        <v>139</v>
      </c>
      <c r="B894" s="8" t="s">
        <v>202</v>
      </c>
      <c r="C894" s="8" t="s">
        <v>6</v>
      </c>
      <c r="D894" s="6" t="s">
        <v>629</v>
      </c>
      <c r="E894" s="6" t="s">
        <v>140</v>
      </c>
      <c r="F894" s="26">
        <v>84514</v>
      </c>
      <c r="G894" s="47">
        <v>26934.2</v>
      </c>
      <c r="H894" s="60">
        <f t="shared" si="282"/>
        <v>31.869512743450791</v>
      </c>
    </row>
    <row r="895" spans="1:8" ht="75">
      <c r="A895" s="17" t="s">
        <v>630</v>
      </c>
      <c r="B895" s="8" t="s">
        <v>202</v>
      </c>
      <c r="C895" s="8" t="s">
        <v>6</v>
      </c>
      <c r="D895" s="6" t="s">
        <v>631</v>
      </c>
      <c r="E895" s="6"/>
      <c r="F895" s="26">
        <f>F896+F906</f>
        <v>619756.30000000005</v>
      </c>
      <c r="G895" s="47">
        <f t="shared" ref="G895" si="294">G896+G906</f>
        <v>192048.9</v>
      </c>
      <c r="H895" s="60">
        <f t="shared" si="282"/>
        <v>30.987809240503079</v>
      </c>
    </row>
    <row r="896" spans="1:8" ht="56.25">
      <c r="A896" s="17" t="s">
        <v>632</v>
      </c>
      <c r="B896" s="8" t="s">
        <v>202</v>
      </c>
      <c r="C896" s="8" t="s">
        <v>6</v>
      </c>
      <c r="D896" s="6" t="s">
        <v>633</v>
      </c>
      <c r="E896" s="7"/>
      <c r="F896" s="26">
        <f>F897+F900+F903</f>
        <v>76852.3</v>
      </c>
      <c r="G896" s="47">
        <f t="shared" ref="G896" si="295">G897+G900+G903</f>
        <v>17800</v>
      </c>
      <c r="H896" s="60">
        <f t="shared" si="282"/>
        <v>23.161310721995306</v>
      </c>
    </row>
    <row r="897" spans="1:8" ht="18.75">
      <c r="A897" s="17" t="s">
        <v>634</v>
      </c>
      <c r="B897" s="8" t="s">
        <v>202</v>
      </c>
      <c r="C897" s="8" t="s">
        <v>6</v>
      </c>
      <c r="D897" s="6" t="s">
        <v>635</v>
      </c>
      <c r="E897" s="7"/>
      <c r="F897" s="26">
        <f>F898</f>
        <v>10607.4</v>
      </c>
      <c r="G897" s="47">
        <f t="shared" ref="G897" si="296">G898</f>
        <v>100</v>
      </c>
      <c r="H897" s="60">
        <f t="shared" si="282"/>
        <v>0.94273808850425178</v>
      </c>
    </row>
    <row r="898" spans="1:8" ht="56.25">
      <c r="A898" s="17" t="s">
        <v>137</v>
      </c>
      <c r="B898" s="8" t="s">
        <v>202</v>
      </c>
      <c r="C898" s="8" t="s">
        <v>6</v>
      </c>
      <c r="D898" s="6" t="s">
        <v>635</v>
      </c>
      <c r="E898" s="6" t="s">
        <v>138</v>
      </c>
      <c r="F898" s="26">
        <f>F899</f>
        <v>10607.4</v>
      </c>
      <c r="G898" s="47">
        <f t="shared" ref="G898" si="297">G899</f>
        <v>100</v>
      </c>
      <c r="H898" s="60">
        <f t="shared" si="282"/>
        <v>0.94273808850425178</v>
      </c>
    </row>
    <row r="899" spans="1:8" ht="18.75">
      <c r="A899" s="17" t="s">
        <v>139</v>
      </c>
      <c r="B899" s="8" t="s">
        <v>202</v>
      </c>
      <c r="C899" s="8" t="s">
        <v>6</v>
      </c>
      <c r="D899" s="6" t="s">
        <v>635</v>
      </c>
      <c r="E899" s="6" t="s">
        <v>140</v>
      </c>
      <c r="F899" s="26">
        <v>10607.4</v>
      </c>
      <c r="G899" s="48">
        <v>100</v>
      </c>
      <c r="H899" s="60">
        <f t="shared" si="282"/>
        <v>0.94273808850425178</v>
      </c>
    </row>
    <row r="900" spans="1:8" ht="56.25">
      <c r="A900" s="17" t="s">
        <v>636</v>
      </c>
      <c r="B900" s="8" t="s">
        <v>202</v>
      </c>
      <c r="C900" s="8" t="s">
        <v>6</v>
      </c>
      <c r="D900" s="6" t="s">
        <v>637</v>
      </c>
      <c r="E900" s="7"/>
      <c r="F900" s="26">
        <f>F901</f>
        <v>63052.800000000003</v>
      </c>
      <c r="G900" s="47">
        <f t="shared" ref="G900" si="298">G901</f>
        <v>17700</v>
      </c>
      <c r="H900" s="60">
        <f t="shared" si="282"/>
        <v>28.071711327649208</v>
      </c>
    </row>
    <row r="901" spans="1:8" ht="56.25">
      <c r="A901" s="17" t="s">
        <v>137</v>
      </c>
      <c r="B901" s="8" t="s">
        <v>202</v>
      </c>
      <c r="C901" s="8" t="s">
        <v>6</v>
      </c>
      <c r="D901" s="6" t="s">
        <v>637</v>
      </c>
      <c r="E901" s="6" t="s">
        <v>138</v>
      </c>
      <c r="F901" s="26">
        <f>F902</f>
        <v>63052.800000000003</v>
      </c>
      <c r="G901" s="47">
        <f t="shared" ref="G901" si="299">G902</f>
        <v>17700</v>
      </c>
      <c r="H901" s="60">
        <f t="shared" si="282"/>
        <v>28.071711327649208</v>
      </c>
    </row>
    <row r="902" spans="1:8" ht="18.75">
      <c r="A902" s="17" t="s">
        <v>139</v>
      </c>
      <c r="B902" s="8" t="s">
        <v>202</v>
      </c>
      <c r="C902" s="8" t="s">
        <v>6</v>
      </c>
      <c r="D902" s="6" t="s">
        <v>637</v>
      </c>
      <c r="E902" s="6" t="s">
        <v>140</v>
      </c>
      <c r="F902" s="26">
        <f>63052.8</f>
        <v>63052.800000000003</v>
      </c>
      <c r="G902" s="48">
        <v>17700</v>
      </c>
      <c r="H902" s="60">
        <f t="shared" si="282"/>
        <v>28.071711327649208</v>
      </c>
    </row>
    <row r="903" spans="1:8" ht="93.75">
      <c r="A903" s="17" t="s">
        <v>638</v>
      </c>
      <c r="B903" s="8" t="s">
        <v>202</v>
      </c>
      <c r="C903" s="8" t="s">
        <v>6</v>
      </c>
      <c r="D903" s="6" t="s">
        <v>639</v>
      </c>
      <c r="E903" s="7"/>
      <c r="F903" s="26">
        <f>F904</f>
        <v>3192.1</v>
      </c>
      <c r="G903" s="47">
        <f t="shared" ref="G903" si="300">G904</f>
        <v>0</v>
      </c>
      <c r="H903" s="60">
        <f t="shared" si="282"/>
        <v>0</v>
      </c>
    </row>
    <row r="904" spans="1:8" ht="56.25">
      <c r="A904" s="17" t="s">
        <v>137</v>
      </c>
      <c r="B904" s="8" t="s">
        <v>202</v>
      </c>
      <c r="C904" s="8" t="s">
        <v>6</v>
      </c>
      <c r="D904" s="6" t="s">
        <v>639</v>
      </c>
      <c r="E904" s="6" t="s">
        <v>138</v>
      </c>
      <c r="F904" s="26">
        <f>F905</f>
        <v>3192.1</v>
      </c>
      <c r="G904" s="47">
        <f t="shared" ref="G904" si="301">G905</f>
        <v>0</v>
      </c>
      <c r="H904" s="60">
        <f t="shared" si="282"/>
        <v>0</v>
      </c>
    </row>
    <row r="905" spans="1:8" ht="18.75">
      <c r="A905" s="17" t="s">
        <v>139</v>
      </c>
      <c r="B905" s="8" t="s">
        <v>202</v>
      </c>
      <c r="C905" s="8" t="s">
        <v>6</v>
      </c>
      <c r="D905" s="6" t="s">
        <v>639</v>
      </c>
      <c r="E905" s="6" t="s">
        <v>140</v>
      </c>
      <c r="F905" s="26">
        <f>3192.1</f>
        <v>3192.1</v>
      </c>
      <c r="G905" s="48">
        <v>0</v>
      </c>
      <c r="H905" s="60">
        <f t="shared" si="282"/>
        <v>0</v>
      </c>
    </row>
    <row r="906" spans="1:8" ht="37.5">
      <c r="A906" s="17" t="s">
        <v>640</v>
      </c>
      <c r="B906" s="8" t="s">
        <v>202</v>
      </c>
      <c r="C906" s="8" t="s">
        <v>6</v>
      </c>
      <c r="D906" s="6" t="s">
        <v>641</v>
      </c>
      <c r="E906" s="7"/>
      <c r="F906" s="26">
        <f>F907+F910</f>
        <v>542904</v>
      </c>
      <c r="G906" s="47">
        <f t="shared" ref="G906" si="302">G907+G910</f>
        <v>174248.9</v>
      </c>
      <c r="H906" s="60">
        <f t="shared" si="282"/>
        <v>32.095711212295356</v>
      </c>
    </row>
    <row r="907" spans="1:8" ht="18.75">
      <c r="A907" s="17" t="s">
        <v>634</v>
      </c>
      <c r="B907" s="8" t="s">
        <v>202</v>
      </c>
      <c r="C907" s="8" t="s">
        <v>6</v>
      </c>
      <c r="D907" s="6" t="s">
        <v>642</v>
      </c>
      <c r="E907" s="7"/>
      <c r="F907" s="26">
        <f>F908</f>
        <v>18903.2</v>
      </c>
      <c r="G907" s="47">
        <f t="shared" ref="G907" si="303">G908</f>
        <v>7200</v>
      </c>
      <c r="H907" s="60">
        <f t="shared" si="282"/>
        <v>38.088789199712217</v>
      </c>
    </row>
    <row r="908" spans="1:8" ht="56.25">
      <c r="A908" s="17" t="s">
        <v>137</v>
      </c>
      <c r="B908" s="8" t="s">
        <v>202</v>
      </c>
      <c r="C908" s="8" t="s">
        <v>6</v>
      </c>
      <c r="D908" s="6" t="s">
        <v>642</v>
      </c>
      <c r="E908" s="6" t="s">
        <v>138</v>
      </c>
      <c r="F908" s="26">
        <f>F909</f>
        <v>18903.2</v>
      </c>
      <c r="G908" s="47">
        <f t="shared" ref="G908" si="304">G909</f>
        <v>7200</v>
      </c>
      <c r="H908" s="60">
        <f t="shared" si="282"/>
        <v>38.088789199712217</v>
      </c>
    </row>
    <row r="909" spans="1:8" ht="18.75">
      <c r="A909" s="17" t="s">
        <v>139</v>
      </c>
      <c r="B909" s="8" t="s">
        <v>202</v>
      </c>
      <c r="C909" s="8" t="s">
        <v>6</v>
      </c>
      <c r="D909" s="6" t="s">
        <v>642</v>
      </c>
      <c r="E909" s="6" t="s">
        <v>140</v>
      </c>
      <c r="F909" s="26">
        <f>18127.9-5000+5775.3</f>
        <v>18903.2</v>
      </c>
      <c r="G909" s="48">
        <v>7200</v>
      </c>
      <c r="H909" s="60">
        <f t="shared" si="282"/>
        <v>38.088789199712217</v>
      </c>
    </row>
    <row r="910" spans="1:8" ht="56.25">
      <c r="A910" s="17" t="s">
        <v>643</v>
      </c>
      <c r="B910" s="8" t="s">
        <v>202</v>
      </c>
      <c r="C910" s="8" t="s">
        <v>6</v>
      </c>
      <c r="D910" s="6" t="s">
        <v>644</v>
      </c>
      <c r="E910" s="7"/>
      <c r="F910" s="26">
        <f>F911+F913+F917+F915+F919</f>
        <v>524000.8</v>
      </c>
      <c r="G910" s="26">
        <f>G911+G913+G917+G915+G919</f>
        <v>167048.9</v>
      </c>
      <c r="H910" s="60">
        <f t="shared" si="282"/>
        <v>31.879512397690995</v>
      </c>
    </row>
    <row r="911" spans="1:8" ht="112.5">
      <c r="A911" s="17" t="s">
        <v>17</v>
      </c>
      <c r="B911" s="8" t="s">
        <v>202</v>
      </c>
      <c r="C911" s="8" t="s">
        <v>6</v>
      </c>
      <c r="D911" s="6" t="s">
        <v>644</v>
      </c>
      <c r="E911" s="6">
        <v>100</v>
      </c>
      <c r="F911" s="26">
        <f>F912</f>
        <v>46840.800000000003</v>
      </c>
      <c r="G911" s="47">
        <f t="shared" ref="G911" si="305">G912</f>
        <v>11191.3</v>
      </c>
      <c r="H911" s="60">
        <f t="shared" si="282"/>
        <v>23.892205086164196</v>
      </c>
    </row>
    <row r="912" spans="1:8" ht="37.5">
      <c r="A912" s="17" t="s">
        <v>117</v>
      </c>
      <c r="B912" s="8" t="s">
        <v>202</v>
      </c>
      <c r="C912" s="8" t="s">
        <v>6</v>
      </c>
      <c r="D912" s="6" t="s">
        <v>644</v>
      </c>
      <c r="E912" s="6">
        <v>110</v>
      </c>
      <c r="F912" s="26">
        <v>46840.800000000003</v>
      </c>
      <c r="G912" s="47">
        <v>11191.3</v>
      </c>
      <c r="H912" s="60">
        <f t="shared" si="282"/>
        <v>23.892205086164196</v>
      </c>
    </row>
    <row r="913" spans="1:8" ht="56.25">
      <c r="A913" s="17" t="s">
        <v>29</v>
      </c>
      <c r="B913" s="8" t="s">
        <v>202</v>
      </c>
      <c r="C913" s="8" t="s">
        <v>6</v>
      </c>
      <c r="D913" s="6" t="s">
        <v>644</v>
      </c>
      <c r="E913" s="6">
        <v>200</v>
      </c>
      <c r="F913" s="26">
        <f>F914</f>
        <v>16439.5</v>
      </c>
      <c r="G913" s="47">
        <f t="shared" ref="G913" si="306">G914</f>
        <v>1513</v>
      </c>
      <c r="H913" s="60">
        <f t="shared" si="282"/>
        <v>9.2034429270963223</v>
      </c>
    </row>
    <row r="914" spans="1:8" ht="56.25">
      <c r="A914" s="17" t="s">
        <v>31</v>
      </c>
      <c r="B914" s="8" t="s">
        <v>202</v>
      </c>
      <c r="C914" s="8" t="s">
        <v>6</v>
      </c>
      <c r="D914" s="6" t="s">
        <v>644</v>
      </c>
      <c r="E914" s="6">
        <v>240</v>
      </c>
      <c r="F914" s="26">
        <v>16439.5</v>
      </c>
      <c r="G914" s="47">
        <v>1513</v>
      </c>
      <c r="H914" s="60">
        <f t="shared" si="282"/>
        <v>9.2034429270963223</v>
      </c>
    </row>
    <row r="915" spans="1:8" ht="37.5">
      <c r="A915" s="17" t="s">
        <v>608</v>
      </c>
      <c r="B915" s="8" t="s">
        <v>202</v>
      </c>
      <c r="C915" s="8" t="s">
        <v>6</v>
      </c>
      <c r="D915" s="6" t="s">
        <v>644</v>
      </c>
      <c r="E915" s="6">
        <v>300</v>
      </c>
      <c r="F915" s="26">
        <f>F916</f>
        <v>68.099999999999994</v>
      </c>
      <c r="G915" s="47">
        <f>G916</f>
        <v>35.6</v>
      </c>
      <c r="H915" s="60">
        <f>G915/F915*100</f>
        <v>52.276064610866378</v>
      </c>
    </row>
    <row r="916" spans="1:8" ht="37.5">
      <c r="A916" s="17" t="s">
        <v>610</v>
      </c>
      <c r="B916" s="8" t="s">
        <v>202</v>
      </c>
      <c r="C916" s="8" t="s">
        <v>6</v>
      </c>
      <c r="D916" s="6" t="s">
        <v>644</v>
      </c>
      <c r="E916" s="6">
        <v>320</v>
      </c>
      <c r="F916" s="26">
        <v>68.099999999999994</v>
      </c>
      <c r="G916" s="47">
        <v>35.6</v>
      </c>
      <c r="H916" s="60">
        <f>G916/F916*100</f>
        <v>52.276064610866378</v>
      </c>
    </row>
    <row r="917" spans="1:8" ht="56.25">
      <c r="A917" s="17" t="s">
        <v>137</v>
      </c>
      <c r="B917" s="8" t="s">
        <v>202</v>
      </c>
      <c r="C917" s="8" t="s">
        <v>6</v>
      </c>
      <c r="D917" s="6" t="s">
        <v>644</v>
      </c>
      <c r="E917" s="6" t="s">
        <v>138</v>
      </c>
      <c r="F917" s="26">
        <f>F918</f>
        <v>460610.4</v>
      </c>
      <c r="G917" s="47">
        <f t="shared" ref="G917" si="307">G918</f>
        <v>154302.39999999999</v>
      </c>
      <c r="H917" s="60">
        <f t="shared" si="282"/>
        <v>33.499547556894065</v>
      </c>
    </row>
    <row r="918" spans="1:8" ht="18.75">
      <c r="A918" s="17" t="s">
        <v>139</v>
      </c>
      <c r="B918" s="8" t="s">
        <v>202</v>
      </c>
      <c r="C918" s="8" t="s">
        <v>6</v>
      </c>
      <c r="D918" s="6" t="s">
        <v>644</v>
      </c>
      <c r="E918" s="6" t="s">
        <v>140</v>
      </c>
      <c r="F918" s="26">
        <v>460610.4</v>
      </c>
      <c r="G918" s="47">
        <v>154302.39999999999</v>
      </c>
      <c r="H918" s="60">
        <f t="shared" si="282"/>
        <v>33.499547556894065</v>
      </c>
    </row>
    <row r="919" spans="1:8" ht="18.75">
      <c r="A919" s="17" t="s">
        <v>43</v>
      </c>
      <c r="B919" s="8" t="s">
        <v>202</v>
      </c>
      <c r="C919" s="8" t="s">
        <v>6</v>
      </c>
      <c r="D919" s="6" t="s">
        <v>644</v>
      </c>
      <c r="E919" s="6">
        <v>800</v>
      </c>
      <c r="F919" s="26">
        <f>F920</f>
        <v>42</v>
      </c>
      <c r="G919" s="47">
        <f>G920</f>
        <v>6.6</v>
      </c>
      <c r="H919" s="60">
        <f t="shared" si="282"/>
        <v>15.714285714285714</v>
      </c>
    </row>
    <row r="920" spans="1:8" ht="18.75">
      <c r="A920" s="17" t="s">
        <v>45</v>
      </c>
      <c r="B920" s="8" t="s">
        <v>202</v>
      </c>
      <c r="C920" s="8" t="s">
        <v>6</v>
      </c>
      <c r="D920" s="6" t="s">
        <v>644</v>
      </c>
      <c r="E920" s="6">
        <v>850</v>
      </c>
      <c r="F920" s="26">
        <v>42</v>
      </c>
      <c r="G920" s="47">
        <v>6.6</v>
      </c>
      <c r="H920" s="60">
        <f t="shared" si="282"/>
        <v>15.714285714285714</v>
      </c>
    </row>
    <row r="921" spans="1:8" ht="75">
      <c r="A921" s="17" t="s">
        <v>645</v>
      </c>
      <c r="B921" s="8" t="s">
        <v>202</v>
      </c>
      <c r="C921" s="8" t="s">
        <v>6</v>
      </c>
      <c r="D921" s="6" t="s">
        <v>646</v>
      </c>
      <c r="E921" s="6"/>
      <c r="F921" s="26">
        <f>F922</f>
        <v>24675.5</v>
      </c>
      <c r="G921" s="26">
        <f>G922</f>
        <v>5500</v>
      </c>
      <c r="H921" s="60">
        <f t="shared" si="282"/>
        <v>22.289315312759619</v>
      </c>
    </row>
    <row r="922" spans="1:8" ht="18.75">
      <c r="A922" s="17" t="s">
        <v>575</v>
      </c>
      <c r="B922" s="8" t="s">
        <v>202</v>
      </c>
      <c r="C922" s="8" t="s">
        <v>6</v>
      </c>
      <c r="D922" s="6" t="s">
        <v>647</v>
      </c>
      <c r="E922" s="7"/>
      <c r="F922" s="26">
        <f>F923+F926</f>
        <v>24675.5</v>
      </c>
      <c r="G922" s="47">
        <f t="shared" ref="G922" si="308">G923+G926</f>
        <v>5500</v>
      </c>
      <c r="H922" s="60">
        <f t="shared" si="282"/>
        <v>22.289315312759619</v>
      </c>
    </row>
    <row r="923" spans="1:8" ht="37.5">
      <c r="A923" s="17" t="s">
        <v>648</v>
      </c>
      <c r="B923" s="8" t="s">
        <v>202</v>
      </c>
      <c r="C923" s="8" t="s">
        <v>6</v>
      </c>
      <c r="D923" s="6" t="s">
        <v>649</v>
      </c>
      <c r="E923" s="7"/>
      <c r="F923" s="26">
        <f>F924</f>
        <v>10000</v>
      </c>
      <c r="G923" s="47">
        <f t="shared" ref="G923" si="309">G924</f>
        <v>0</v>
      </c>
      <c r="H923" s="60">
        <f t="shared" si="282"/>
        <v>0</v>
      </c>
    </row>
    <row r="924" spans="1:8" ht="56.25">
      <c r="A924" s="17" t="s">
        <v>137</v>
      </c>
      <c r="B924" s="8" t="s">
        <v>202</v>
      </c>
      <c r="C924" s="8" t="s">
        <v>6</v>
      </c>
      <c r="D924" s="6" t="s">
        <v>649</v>
      </c>
      <c r="E924" s="6" t="s">
        <v>138</v>
      </c>
      <c r="F924" s="26">
        <f>F925</f>
        <v>10000</v>
      </c>
      <c r="G924" s="47">
        <f t="shared" ref="G924" si="310">G925</f>
        <v>0</v>
      </c>
      <c r="H924" s="60">
        <f t="shared" si="282"/>
        <v>0</v>
      </c>
    </row>
    <row r="925" spans="1:8" ht="18.75">
      <c r="A925" s="17" t="s">
        <v>139</v>
      </c>
      <c r="B925" s="8" t="s">
        <v>202</v>
      </c>
      <c r="C925" s="8" t="s">
        <v>6</v>
      </c>
      <c r="D925" s="6" t="s">
        <v>649</v>
      </c>
      <c r="E925" s="6" t="s">
        <v>140</v>
      </c>
      <c r="F925" s="26">
        <f>10000</f>
        <v>10000</v>
      </c>
      <c r="G925" s="48">
        <f>0</f>
        <v>0</v>
      </c>
      <c r="H925" s="60">
        <f t="shared" ref="H925:H982" si="311">G925/F925*100</f>
        <v>0</v>
      </c>
    </row>
    <row r="926" spans="1:8" ht="112.5">
      <c r="A926" s="17" t="s">
        <v>795</v>
      </c>
      <c r="B926" s="8" t="s">
        <v>202</v>
      </c>
      <c r="C926" s="8" t="s">
        <v>6</v>
      </c>
      <c r="D926" s="6" t="s">
        <v>650</v>
      </c>
      <c r="E926" s="7"/>
      <c r="F926" s="26">
        <f>F927</f>
        <v>14675.5</v>
      </c>
      <c r="G926" s="47">
        <f t="shared" ref="G926" si="312">G927</f>
        <v>5500</v>
      </c>
      <c r="H926" s="60">
        <f t="shared" si="311"/>
        <v>37.477428367006233</v>
      </c>
    </row>
    <row r="927" spans="1:8" ht="56.25">
      <c r="A927" s="17" t="s">
        <v>137</v>
      </c>
      <c r="B927" s="8" t="s">
        <v>202</v>
      </c>
      <c r="C927" s="8" t="s">
        <v>6</v>
      </c>
      <c r="D927" s="6" t="s">
        <v>650</v>
      </c>
      <c r="E927" s="6" t="s">
        <v>138</v>
      </c>
      <c r="F927" s="26">
        <f>F928</f>
        <v>14675.5</v>
      </c>
      <c r="G927" s="48">
        <f>G928</f>
        <v>5500</v>
      </c>
      <c r="H927" s="60">
        <f t="shared" si="311"/>
        <v>37.477428367006233</v>
      </c>
    </row>
    <row r="928" spans="1:8" ht="18.75">
      <c r="A928" s="17" t="s">
        <v>139</v>
      </c>
      <c r="B928" s="8" t="s">
        <v>202</v>
      </c>
      <c r="C928" s="8" t="s">
        <v>6</v>
      </c>
      <c r="D928" s="6" t="s">
        <v>650</v>
      </c>
      <c r="E928" s="6" t="s">
        <v>140</v>
      </c>
      <c r="F928" s="26">
        <f>14675.5</f>
        <v>14675.5</v>
      </c>
      <c r="G928" s="48">
        <v>5500</v>
      </c>
      <c r="H928" s="60">
        <f t="shared" si="311"/>
        <v>37.477428367006233</v>
      </c>
    </row>
    <row r="929" spans="1:8" ht="18.75">
      <c r="A929" s="17" t="s">
        <v>11</v>
      </c>
      <c r="B929" s="8" t="s">
        <v>202</v>
      </c>
      <c r="C929" s="8" t="s">
        <v>6</v>
      </c>
      <c r="D929" s="6" t="s">
        <v>651</v>
      </c>
      <c r="E929" s="6"/>
      <c r="F929" s="26">
        <f>F930</f>
        <v>1010</v>
      </c>
      <c r="G929" s="47">
        <f t="shared" ref="G929" si="313">G930</f>
        <v>152</v>
      </c>
      <c r="H929" s="60">
        <f t="shared" si="311"/>
        <v>15.049504950495049</v>
      </c>
    </row>
    <row r="930" spans="1:8" ht="56.25">
      <c r="A930" s="17" t="s">
        <v>13</v>
      </c>
      <c r="B930" s="8" t="s">
        <v>202</v>
      </c>
      <c r="C930" s="8" t="s">
        <v>6</v>
      </c>
      <c r="D930" s="6" t="s">
        <v>652</v>
      </c>
      <c r="E930" s="7"/>
      <c r="F930" s="26">
        <f>F931</f>
        <v>1010</v>
      </c>
      <c r="G930" s="47">
        <f t="shared" ref="G930" si="314">G931</f>
        <v>152</v>
      </c>
      <c r="H930" s="60">
        <f t="shared" si="311"/>
        <v>15.049504950495049</v>
      </c>
    </row>
    <row r="931" spans="1:8" ht="18.75">
      <c r="A931" s="17" t="s">
        <v>634</v>
      </c>
      <c r="B931" s="8" t="s">
        <v>202</v>
      </c>
      <c r="C931" s="8" t="s">
        <v>6</v>
      </c>
      <c r="D931" s="6" t="s">
        <v>653</v>
      </c>
      <c r="E931" s="7"/>
      <c r="F931" s="26">
        <f>F932</f>
        <v>1010</v>
      </c>
      <c r="G931" s="47">
        <f t="shared" ref="G931" si="315">G932</f>
        <v>152</v>
      </c>
      <c r="H931" s="60">
        <f t="shared" si="311"/>
        <v>15.049504950495049</v>
      </c>
    </row>
    <row r="932" spans="1:8" ht="56.25">
      <c r="A932" s="17" t="s">
        <v>29</v>
      </c>
      <c r="B932" s="8" t="s">
        <v>202</v>
      </c>
      <c r="C932" s="8" t="s">
        <v>6</v>
      </c>
      <c r="D932" s="6" t="s">
        <v>653</v>
      </c>
      <c r="E932" s="6" t="s">
        <v>30</v>
      </c>
      <c r="F932" s="26">
        <f>F933</f>
        <v>1010</v>
      </c>
      <c r="G932" s="47">
        <f t="shared" ref="G932" si="316">G933</f>
        <v>152</v>
      </c>
      <c r="H932" s="60">
        <f t="shared" si="311"/>
        <v>15.049504950495049</v>
      </c>
    </row>
    <row r="933" spans="1:8" ht="56.25">
      <c r="A933" s="17" t="s">
        <v>31</v>
      </c>
      <c r="B933" s="8" t="s">
        <v>202</v>
      </c>
      <c r="C933" s="8" t="s">
        <v>6</v>
      </c>
      <c r="D933" s="6" t="s">
        <v>653</v>
      </c>
      <c r="E933" s="6" t="s">
        <v>32</v>
      </c>
      <c r="F933" s="26">
        <f>1010</f>
        <v>1010</v>
      </c>
      <c r="G933" s="48">
        <v>152</v>
      </c>
      <c r="H933" s="60">
        <f t="shared" si="311"/>
        <v>15.049504950495049</v>
      </c>
    </row>
    <row r="934" spans="1:8" ht="37.5">
      <c r="A934" s="17" t="s">
        <v>654</v>
      </c>
      <c r="B934" s="8" t="s">
        <v>202</v>
      </c>
      <c r="C934" s="8" t="s">
        <v>6</v>
      </c>
      <c r="D934" s="6" t="s">
        <v>655</v>
      </c>
      <c r="E934" s="6"/>
      <c r="F934" s="26">
        <f>F935</f>
        <v>17097.899999999998</v>
      </c>
      <c r="G934" s="47">
        <f t="shared" ref="G934" si="317">G935</f>
        <v>5815.1</v>
      </c>
      <c r="H934" s="60">
        <f t="shared" si="311"/>
        <v>34.010609490054335</v>
      </c>
    </row>
    <row r="935" spans="1:8" ht="56.25">
      <c r="A935" s="17" t="s">
        <v>656</v>
      </c>
      <c r="B935" s="8" t="s">
        <v>202</v>
      </c>
      <c r="C935" s="8" t="s">
        <v>6</v>
      </c>
      <c r="D935" s="6" t="s">
        <v>657</v>
      </c>
      <c r="E935" s="7"/>
      <c r="F935" s="26">
        <f>F936+F939</f>
        <v>17097.899999999998</v>
      </c>
      <c r="G935" s="47">
        <f t="shared" ref="G935" si="318">G936+G939</f>
        <v>5815.1</v>
      </c>
      <c r="H935" s="60">
        <f t="shared" si="311"/>
        <v>34.010609490054335</v>
      </c>
    </row>
    <row r="936" spans="1:8" ht="37.5">
      <c r="A936" s="17" t="s">
        <v>658</v>
      </c>
      <c r="B936" s="8" t="s">
        <v>202</v>
      </c>
      <c r="C936" s="8" t="s">
        <v>6</v>
      </c>
      <c r="D936" s="6" t="s">
        <v>659</v>
      </c>
      <c r="E936" s="7"/>
      <c r="F936" s="26">
        <f>F937</f>
        <v>2998.6</v>
      </c>
      <c r="G936" s="47">
        <f t="shared" ref="G936" si="319">G937</f>
        <v>1415.1</v>
      </c>
      <c r="H936" s="60">
        <f t="shared" si="311"/>
        <v>47.192022944040552</v>
      </c>
    </row>
    <row r="937" spans="1:8" ht="56.25">
      <c r="A937" s="17" t="s">
        <v>137</v>
      </c>
      <c r="B937" s="8" t="s">
        <v>202</v>
      </c>
      <c r="C937" s="8" t="s">
        <v>6</v>
      </c>
      <c r="D937" s="6" t="s">
        <v>659</v>
      </c>
      <c r="E937" s="6" t="s">
        <v>138</v>
      </c>
      <c r="F937" s="26">
        <f>F938</f>
        <v>2998.6</v>
      </c>
      <c r="G937" s="47">
        <f t="shared" ref="G937" si="320">G938</f>
        <v>1415.1</v>
      </c>
      <c r="H937" s="60">
        <f t="shared" si="311"/>
        <v>47.192022944040552</v>
      </c>
    </row>
    <row r="938" spans="1:8" ht="18.75">
      <c r="A938" s="17" t="s">
        <v>415</v>
      </c>
      <c r="B938" s="8" t="s">
        <v>202</v>
      </c>
      <c r="C938" s="8" t="s">
        <v>6</v>
      </c>
      <c r="D938" s="6" t="s">
        <v>659</v>
      </c>
      <c r="E938" s="6">
        <v>620</v>
      </c>
      <c r="F938" s="26">
        <f>2998.6</f>
        <v>2998.6</v>
      </c>
      <c r="G938" s="48">
        <v>1415.1</v>
      </c>
      <c r="H938" s="60">
        <f t="shared" si="311"/>
        <v>47.192022944040552</v>
      </c>
    </row>
    <row r="939" spans="1:8" ht="56.25">
      <c r="A939" s="17" t="s">
        <v>660</v>
      </c>
      <c r="B939" s="8" t="s">
        <v>202</v>
      </c>
      <c r="C939" s="8" t="s">
        <v>6</v>
      </c>
      <c r="D939" s="6" t="s">
        <v>661</v>
      </c>
      <c r="E939" s="7"/>
      <c r="F939" s="26">
        <f>F940</f>
        <v>14099.3</v>
      </c>
      <c r="G939" s="47">
        <f t="shared" ref="G939" si="321">G940</f>
        <v>4400</v>
      </c>
      <c r="H939" s="60">
        <f t="shared" si="311"/>
        <v>31.207223053626777</v>
      </c>
    </row>
    <row r="940" spans="1:8" ht="56.25">
      <c r="A940" s="17" t="s">
        <v>137</v>
      </c>
      <c r="B940" s="8" t="s">
        <v>202</v>
      </c>
      <c r="C940" s="8" t="s">
        <v>6</v>
      </c>
      <c r="D940" s="6" t="s">
        <v>661</v>
      </c>
      <c r="E940" s="6" t="s">
        <v>138</v>
      </c>
      <c r="F940" s="26">
        <f>F941</f>
        <v>14099.3</v>
      </c>
      <c r="G940" s="47">
        <f t="shared" ref="G940" si="322">G941</f>
        <v>4400</v>
      </c>
      <c r="H940" s="60">
        <f t="shared" si="311"/>
        <v>31.207223053626777</v>
      </c>
    </row>
    <row r="941" spans="1:8" ht="18.75">
      <c r="A941" s="17" t="s">
        <v>415</v>
      </c>
      <c r="B941" s="8" t="s">
        <v>202</v>
      </c>
      <c r="C941" s="8" t="s">
        <v>6</v>
      </c>
      <c r="D941" s="6" t="s">
        <v>661</v>
      </c>
      <c r="E941" s="6" t="s">
        <v>416</v>
      </c>
      <c r="F941" s="26">
        <f>14099.3</f>
        <v>14099.3</v>
      </c>
      <c r="G941" s="48">
        <v>4400</v>
      </c>
      <c r="H941" s="60">
        <f t="shared" si="311"/>
        <v>31.207223053626777</v>
      </c>
    </row>
    <row r="942" spans="1:8" ht="93.75">
      <c r="A942" s="17" t="s">
        <v>120</v>
      </c>
      <c r="B942" s="8" t="s">
        <v>202</v>
      </c>
      <c r="C942" s="8" t="s">
        <v>6</v>
      </c>
      <c r="D942" s="8" t="s">
        <v>121</v>
      </c>
      <c r="E942" s="8"/>
      <c r="F942" s="26">
        <f>F943</f>
        <v>2000</v>
      </c>
      <c r="G942" s="47">
        <f t="shared" ref="G942" si="323">G943</f>
        <v>0</v>
      </c>
      <c r="H942" s="60">
        <f t="shared" si="311"/>
        <v>0</v>
      </c>
    </row>
    <row r="943" spans="1:8" ht="37.5">
      <c r="A943" s="17" t="s">
        <v>662</v>
      </c>
      <c r="B943" s="8" t="s">
        <v>202</v>
      </c>
      <c r="C943" s="8" t="s">
        <v>6</v>
      </c>
      <c r="D943" s="6" t="s">
        <v>663</v>
      </c>
      <c r="E943" s="6"/>
      <c r="F943" s="26">
        <f>F944</f>
        <v>2000</v>
      </c>
      <c r="G943" s="47">
        <f t="shared" ref="G943" si="324">G944</f>
        <v>0</v>
      </c>
      <c r="H943" s="60">
        <f t="shared" si="311"/>
        <v>0</v>
      </c>
    </row>
    <row r="944" spans="1:8" ht="56.25">
      <c r="A944" s="17" t="s">
        <v>664</v>
      </c>
      <c r="B944" s="8" t="s">
        <v>202</v>
      </c>
      <c r="C944" s="8" t="s">
        <v>6</v>
      </c>
      <c r="D944" s="6" t="s">
        <v>665</v>
      </c>
      <c r="E944" s="7"/>
      <c r="F944" s="26">
        <f>F945</f>
        <v>2000</v>
      </c>
      <c r="G944" s="47">
        <f t="shared" ref="G944" si="325">G945</f>
        <v>0</v>
      </c>
      <c r="H944" s="60">
        <f t="shared" si="311"/>
        <v>0</v>
      </c>
    </row>
    <row r="945" spans="1:8" ht="18.75">
      <c r="A945" s="17" t="s">
        <v>666</v>
      </c>
      <c r="B945" s="8" t="s">
        <v>202</v>
      </c>
      <c r="C945" s="8" t="s">
        <v>6</v>
      </c>
      <c r="D945" s="6" t="s">
        <v>667</v>
      </c>
      <c r="E945" s="7"/>
      <c r="F945" s="26">
        <f>F946</f>
        <v>2000</v>
      </c>
      <c r="G945" s="47">
        <f t="shared" ref="G945" si="326">G946</f>
        <v>0</v>
      </c>
      <c r="H945" s="60">
        <f t="shared" si="311"/>
        <v>0</v>
      </c>
    </row>
    <row r="946" spans="1:8" ht="56.25">
      <c r="A946" s="17" t="s">
        <v>29</v>
      </c>
      <c r="B946" s="8" t="s">
        <v>202</v>
      </c>
      <c r="C946" s="8" t="s">
        <v>6</v>
      </c>
      <c r="D946" s="6" t="s">
        <v>667</v>
      </c>
      <c r="E946" s="6" t="s">
        <v>30</v>
      </c>
      <c r="F946" s="26">
        <f>F947</f>
        <v>2000</v>
      </c>
      <c r="G946" s="47">
        <f t="shared" ref="G946" si="327">G947</f>
        <v>0</v>
      </c>
      <c r="H946" s="60">
        <f t="shared" si="311"/>
        <v>0</v>
      </c>
    </row>
    <row r="947" spans="1:8" ht="56.25">
      <c r="A947" s="17" t="s">
        <v>31</v>
      </c>
      <c r="B947" s="8" t="s">
        <v>202</v>
      </c>
      <c r="C947" s="8" t="s">
        <v>6</v>
      </c>
      <c r="D947" s="6" t="s">
        <v>667</v>
      </c>
      <c r="E947" s="6" t="s">
        <v>32</v>
      </c>
      <c r="F947" s="26">
        <f>2000</f>
        <v>2000</v>
      </c>
      <c r="G947" s="48">
        <v>0</v>
      </c>
      <c r="H947" s="60">
        <f t="shared" si="311"/>
        <v>0</v>
      </c>
    </row>
    <row r="948" spans="1:8" ht="37.5">
      <c r="A948" s="17" t="s">
        <v>668</v>
      </c>
      <c r="B948" s="8" t="s">
        <v>202</v>
      </c>
      <c r="C948" s="8" t="s">
        <v>34</v>
      </c>
      <c r="D948" s="9"/>
      <c r="E948" s="9"/>
      <c r="F948" s="26">
        <f>F949</f>
        <v>13450.6</v>
      </c>
      <c r="G948" s="47">
        <f t="shared" ref="G948" si="328">G949</f>
        <v>3240.5</v>
      </c>
      <c r="H948" s="60">
        <f t="shared" si="311"/>
        <v>24.091862073067372</v>
      </c>
    </row>
    <row r="949" spans="1:8" ht="18.75">
      <c r="A949" s="17" t="s">
        <v>83</v>
      </c>
      <c r="B949" s="8" t="s">
        <v>202</v>
      </c>
      <c r="C949" s="8" t="s">
        <v>34</v>
      </c>
      <c r="D949" s="8" t="s">
        <v>84</v>
      </c>
      <c r="E949" s="8"/>
      <c r="F949" s="26">
        <f>F950</f>
        <v>13450.6</v>
      </c>
      <c r="G949" s="47">
        <f t="shared" ref="G949" si="329">G950</f>
        <v>3240.5</v>
      </c>
      <c r="H949" s="60">
        <f t="shared" si="311"/>
        <v>24.091862073067372</v>
      </c>
    </row>
    <row r="950" spans="1:8" ht="18.75">
      <c r="A950" s="17" t="s">
        <v>11</v>
      </c>
      <c r="B950" s="8" t="s">
        <v>202</v>
      </c>
      <c r="C950" s="8" t="s">
        <v>34</v>
      </c>
      <c r="D950" s="6" t="s">
        <v>651</v>
      </c>
      <c r="E950" s="6"/>
      <c r="F950" s="26">
        <f>F951</f>
        <v>13450.6</v>
      </c>
      <c r="G950" s="47">
        <f t="shared" ref="G950" si="330">G951</f>
        <v>3240.5</v>
      </c>
      <c r="H950" s="60">
        <f t="shared" si="311"/>
        <v>24.091862073067372</v>
      </c>
    </row>
    <row r="951" spans="1:8" ht="56.25">
      <c r="A951" s="17" t="s">
        <v>13</v>
      </c>
      <c r="B951" s="8" t="s">
        <v>202</v>
      </c>
      <c r="C951" s="8" t="s">
        <v>34</v>
      </c>
      <c r="D951" s="6" t="s">
        <v>652</v>
      </c>
      <c r="E951" s="7"/>
      <c r="F951" s="26">
        <f>F952</f>
        <v>13450.6</v>
      </c>
      <c r="G951" s="47">
        <f t="shared" ref="G951" si="331">G952</f>
        <v>3240.5</v>
      </c>
      <c r="H951" s="60">
        <f t="shared" si="311"/>
        <v>24.091862073067372</v>
      </c>
    </row>
    <row r="952" spans="1:8" ht="37.5">
      <c r="A952" s="17" t="s">
        <v>47</v>
      </c>
      <c r="B952" s="8" t="s">
        <v>202</v>
      </c>
      <c r="C952" s="8" t="s">
        <v>34</v>
      </c>
      <c r="D952" s="6" t="s">
        <v>669</v>
      </c>
      <c r="E952" s="7"/>
      <c r="F952" s="26">
        <f>F953+F955+F957</f>
        <v>13450.6</v>
      </c>
      <c r="G952" s="47">
        <f t="shared" ref="G952" si="332">G953+G955+G957</f>
        <v>3240.5</v>
      </c>
      <c r="H952" s="60">
        <f t="shared" si="311"/>
        <v>24.091862073067372</v>
      </c>
    </row>
    <row r="953" spans="1:8" ht="112.5">
      <c r="A953" s="17" t="s">
        <v>17</v>
      </c>
      <c r="B953" s="8" t="s">
        <v>202</v>
      </c>
      <c r="C953" s="8" t="s">
        <v>34</v>
      </c>
      <c r="D953" s="6" t="s">
        <v>669</v>
      </c>
      <c r="E953" s="6" t="s">
        <v>18</v>
      </c>
      <c r="F953" s="26">
        <f>F954</f>
        <v>11678.6</v>
      </c>
      <c r="G953" s="47">
        <f t="shared" ref="G953" si="333">G954</f>
        <v>2653.9</v>
      </c>
      <c r="H953" s="60">
        <f t="shared" si="311"/>
        <v>22.724470398849178</v>
      </c>
    </row>
    <row r="954" spans="1:8" ht="37.5">
      <c r="A954" s="17" t="s">
        <v>117</v>
      </c>
      <c r="B954" s="8" t="s">
        <v>202</v>
      </c>
      <c r="C954" s="8" t="s">
        <v>34</v>
      </c>
      <c r="D954" s="6" t="s">
        <v>669</v>
      </c>
      <c r="E954" s="6" t="s">
        <v>118</v>
      </c>
      <c r="F954" s="26">
        <f>10678.6+1000</f>
        <v>11678.6</v>
      </c>
      <c r="G954" s="48">
        <v>2653.9</v>
      </c>
      <c r="H954" s="60">
        <f t="shared" si="311"/>
        <v>22.724470398849178</v>
      </c>
    </row>
    <row r="955" spans="1:8" ht="56.25">
      <c r="A955" s="17" t="s">
        <v>29</v>
      </c>
      <c r="B955" s="8" t="s">
        <v>202</v>
      </c>
      <c r="C955" s="8" t="s">
        <v>34</v>
      </c>
      <c r="D955" s="6" t="s">
        <v>669</v>
      </c>
      <c r="E955" s="6" t="s">
        <v>30</v>
      </c>
      <c r="F955" s="26">
        <f>F956</f>
        <v>1767</v>
      </c>
      <c r="G955" s="47">
        <f t="shared" ref="G955" si="334">G956</f>
        <v>585.6</v>
      </c>
      <c r="H955" s="60">
        <f t="shared" si="311"/>
        <v>33.140916808149406</v>
      </c>
    </row>
    <row r="956" spans="1:8" ht="56.25">
      <c r="A956" s="17" t="s">
        <v>31</v>
      </c>
      <c r="B956" s="8" t="s">
        <v>202</v>
      </c>
      <c r="C956" s="8" t="s">
        <v>34</v>
      </c>
      <c r="D956" s="6" t="s">
        <v>669</v>
      </c>
      <c r="E956" s="6" t="s">
        <v>32</v>
      </c>
      <c r="F956" s="26">
        <f>1767</f>
        <v>1767</v>
      </c>
      <c r="G956" s="48">
        <v>585.6</v>
      </c>
      <c r="H956" s="60">
        <f t="shared" si="311"/>
        <v>33.140916808149406</v>
      </c>
    </row>
    <row r="957" spans="1:8" ht="18.75">
      <c r="A957" s="17" t="s">
        <v>43</v>
      </c>
      <c r="B957" s="8" t="s">
        <v>202</v>
      </c>
      <c r="C957" s="8" t="s">
        <v>34</v>
      </c>
      <c r="D957" s="6" t="s">
        <v>669</v>
      </c>
      <c r="E957" s="6" t="s">
        <v>44</v>
      </c>
      <c r="F957" s="26">
        <f>F958</f>
        <v>5</v>
      </c>
      <c r="G957" s="47">
        <f t="shared" ref="G957" si="335">G958</f>
        <v>1</v>
      </c>
      <c r="H957" s="60">
        <f t="shared" si="311"/>
        <v>20</v>
      </c>
    </row>
    <row r="958" spans="1:8" ht="19.5" thickBot="1">
      <c r="A958" s="62" t="s">
        <v>45</v>
      </c>
      <c r="B958" s="10" t="s">
        <v>202</v>
      </c>
      <c r="C958" s="10" t="s">
        <v>34</v>
      </c>
      <c r="D958" s="11" t="s">
        <v>669</v>
      </c>
      <c r="E958" s="11" t="s">
        <v>46</v>
      </c>
      <c r="F958" s="27">
        <f>5</f>
        <v>5</v>
      </c>
      <c r="G958" s="50">
        <v>1</v>
      </c>
      <c r="H958" s="67">
        <f t="shared" si="311"/>
        <v>20</v>
      </c>
    </row>
    <row r="959" spans="1:8" ht="19.5" thickBot="1">
      <c r="A959" s="21" t="s">
        <v>670</v>
      </c>
      <c r="B959" s="22" t="s">
        <v>153</v>
      </c>
      <c r="C959" s="22"/>
      <c r="D959" s="22"/>
      <c r="E959" s="22"/>
      <c r="F959" s="30">
        <f t="shared" ref="F959:F965" si="336">F960</f>
        <v>11514</v>
      </c>
      <c r="G959" s="43">
        <f t="shared" ref="G959" si="337">G960</f>
        <v>0</v>
      </c>
      <c r="H959" s="69">
        <f t="shared" si="311"/>
        <v>0</v>
      </c>
    </row>
    <row r="960" spans="1:8" ht="18.75">
      <c r="A960" s="59" t="s">
        <v>671</v>
      </c>
      <c r="B960" s="5" t="s">
        <v>153</v>
      </c>
      <c r="C960" s="5" t="s">
        <v>153</v>
      </c>
      <c r="D960" s="12"/>
      <c r="E960" s="12"/>
      <c r="F960" s="25">
        <f t="shared" si="336"/>
        <v>11514</v>
      </c>
      <c r="G960" s="46">
        <f t="shared" ref="G960" si="338">G961</f>
        <v>0</v>
      </c>
      <c r="H960" s="66">
        <f t="shared" si="311"/>
        <v>0</v>
      </c>
    </row>
    <row r="961" spans="1:8" ht="37.5">
      <c r="A961" s="17" t="s">
        <v>672</v>
      </c>
      <c r="B961" s="8" t="s">
        <v>153</v>
      </c>
      <c r="C961" s="8" t="s">
        <v>153</v>
      </c>
      <c r="D961" s="8" t="s">
        <v>673</v>
      </c>
      <c r="E961" s="8"/>
      <c r="F961" s="26">
        <f t="shared" si="336"/>
        <v>11514</v>
      </c>
      <c r="G961" s="47">
        <f t="shared" ref="G961" si="339">G962</f>
        <v>0</v>
      </c>
      <c r="H961" s="60">
        <f t="shared" si="311"/>
        <v>0</v>
      </c>
    </row>
    <row r="962" spans="1:8" ht="37.5">
      <c r="A962" s="17" t="s">
        <v>674</v>
      </c>
      <c r="B962" s="8" t="s">
        <v>153</v>
      </c>
      <c r="C962" s="8" t="s">
        <v>153</v>
      </c>
      <c r="D962" s="6" t="s">
        <v>675</v>
      </c>
      <c r="E962" s="6"/>
      <c r="F962" s="26">
        <f t="shared" si="336"/>
        <v>11514</v>
      </c>
      <c r="G962" s="47">
        <f t="shared" ref="G962" si="340">G963</f>
        <v>0</v>
      </c>
      <c r="H962" s="60">
        <f t="shared" si="311"/>
        <v>0</v>
      </c>
    </row>
    <row r="963" spans="1:8" ht="56.25">
      <c r="A963" s="17" t="s">
        <v>676</v>
      </c>
      <c r="B963" s="8" t="s">
        <v>153</v>
      </c>
      <c r="C963" s="8" t="s">
        <v>153</v>
      </c>
      <c r="D963" s="6" t="s">
        <v>677</v>
      </c>
      <c r="E963" s="7"/>
      <c r="F963" s="26">
        <f t="shared" si="336"/>
        <v>11514</v>
      </c>
      <c r="G963" s="47">
        <f t="shared" ref="G963" si="341">G964</f>
        <v>0</v>
      </c>
      <c r="H963" s="60">
        <f t="shared" si="311"/>
        <v>0</v>
      </c>
    </row>
    <row r="964" spans="1:8" ht="112.5">
      <c r="A964" s="17" t="s">
        <v>678</v>
      </c>
      <c r="B964" s="8" t="s">
        <v>153</v>
      </c>
      <c r="C964" s="8" t="s">
        <v>153</v>
      </c>
      <c r="D964" s="6" t="s">
        <v>679</v>
      </c>
      <c r="E964" s="7"/>
      <c r="F964" s="26">
        <f t="shared" si="336"/>
        <v>11514</v>
      </c>
      <c r="G964" s="47">
        <f t="shared" ref="G964" si="342">G965</f>
        <v>0</v>
      </c>
      <c r="H964" s="60">
        <f t="shared" si="311"/>
        <v>0</v>
      </c>
    </row>
    <row r="965" spans="1:8" ht="37.5">
      <c r="A965" s="17" t="s">
        <v>608</v>
      </c>
      <c r="B965" s="8" t="s">
        <v>153</v>
      </c>
      <c r="C965" s="8" t="s">
        <v>153</v>
      </c>
      <c r="D965" s="6" t="s">
        <v>679</v>
      </c>
      <c r="E965" s="6" t="s">
        <v>609</v>
      </c>
      <c r="F965" s="26">
        <f t="shared" si="336"/>
        <v>11514</v>
      </c>
      <c r="G965" s="47">
        <f t="shared" ref="G965" si="343">G966</f>
        <v>0</v>
      </c>
      <c r="H965" s="60">
        <f t="shared" si="311"/>
        <v>0</v>
      </c>
    </row>
    <row r="966" spans="1:8" ht="38.25" thickBot="1">
      <c r="A966" s="62" t="s">
        <v>610</v>
      </c>
      <c r="B966" s="10" t="s">
        <v>153</v>
      </c>
      <c r="C966" s="10" t="s">
        <v>153</v>
      </c>
      <c r="D966" s="11" t="s">
        <v>679</v>
      </c>
      <c r="E966" s="11" t="s">
        <v>611</v>
      </c>
      <c r="F966" s="27">
        <f>11514</f>
        <v>11514</v>
      </c>
      <c r="G966" s="50">
        <v>0</v>
      </c>
      <c r="H966" s="67">
        <f t="shared" si="311"/>
        <v>0</v>
      </c>
    </row>
    <row r="967" spans="1:8" ht="19.5" thickBot="1">
      <c r="A967" s="21" t="s">
        <v>680</v>
      </c>
      <c r="B967" s="22" t="s">
        <v>241</v>
      </c>
      <c r="C967" s="22"/>
      <c r="D967" s="22"/>
      <c r="E967" s="22"/>
      <c r="F967" s="30">
        <f>F968+F975+F1007</f>
        <v>314204.09999999998</v>
      </c>
      <c r="G967" s="43">
        <f>G968+G975+G1007</f>
        <v>67875.599999999991</v>
      </c>
      <c r="H967" s="69">
        <f t="shared" si="311"/>
        <v>21.602391566500881</v>
      </c>
    </row>
    <row r="968" spans="1:8" ht="18.75">
      <c r="A968" s="59" t="s">
        <v>681</v>
      </c>
      <c r="B968" s="5" t="s">
        <v>241</v>
      </c>
      <c r="C968" s="5" t="s">
        <v>6</v>
      </c>
      <c r="D968" s="12"/>
      <c r="E968" s="12"/>
      <c r="F968" s="25">
        <f t="shared" ref="F968:F973" si="344">F969</f>
        <v>29500</v>
      </c>
      <c r="G968" s="46">
        <f t="shared" ref="G968" si="345">G969</f>
        <v>6646.3</v>
      </c>
      <c r="H968" s="66">
        <f t="shared" si="311"/>
        <v>22.529830508474578</v>
      </c>
    </row>
    <row r="969" spans="1:8" ht="37.5">
      <c r="A969" s="17" t="s">
        <v>434</v>
      </c>
      <c r="B969" s="8" t="s">
        <v>241</v>
      </c>
      <c r="C969" s="8" t="s">
        <v>6</v>
      </c>
      <c r="D969" s="8" t="s">
        <v>435</v>
      </c>
      <c r="E969" s="8"/>
      <c r="F969" s="26">
        <f t="shared" si="344"/>
        <v>29500</v>
      </c>
      <c r="G969" s="47">
        <f t="shared" ref="G969" si="346">G970</f>
        <v>6646.3</v>
      </c>
      <c r="H969" s="60">
        <f t="shared" si="311"/>
        <v>22.529830508474578</v>
      </c>
    </row>
    <row r="970" spans="1:8" ht="37.5">
      <c r="A970" s="17" t="s">
        <v>436</v>
      </c>
      <c r="B970" s="8" t="s">
        <v>241</v>
      </c>
      <c r="C970" s="8" t="s">
        <v>6</v>
      </c>
      <c r="D970" s="6" t="s">
        <v>437</v>
      </c>
      <c r="E970" s="6"/>
      <c r="F970" s="26">
        <f t="shared" si="344"/>
        <v>29500</v>
      </c>
      <c r="G970" s="47">
        <f t="shared" ref="G970" si="347">G971</f>
        <v>6646.3</v>
      </c>
      <c r="H970" s="60">
        <f t="shared" si="311"/>
        <v>22.529830508474578</v>
      </c>
    </row>
    <row r="971" spans="1:8" ht="75">
      <c r="A971" s="17" t="s">
        <v>682</v>
      </c>
      <c r="B971" s="8" t="s">
        <v>241</v>
      </c>
      <c r="C971" s="8" t="s">
        <v>6</v>
      </c>
      <c r="D971" s="6" t="s">
        <v>683</v>
      </c>
      <c r="E971" s="7"/>
      <c r="F971" s="26">
        <f t="shared" si="344"/>
        <v>29500</v>
      </c>
      <c r="G971" s="47">
        <f t="shared" ref="G971" si="348">G972</f>
        <v>6646.3</v>
      </c>
      <c r="H971" s="60">
        <f t="shared" si="311"/>
        <v>22.529830508474578</v>
      </c>
    </row>
    <row r="972" spans="1:8" ht="56.25">
      <c r="A972" s="17" t="s">
        <v>684</v>
      </c>
      <c r="B972" s="8" t="s">
        <v>241</v>
      </c>
      <c r="C972" s="8" t="s">
        <v>6</v>
      </c>
      <c r="D972" s="6" t="s">
        <v>685</v>
      </c>
      <c r="E972" s="7"/>
      <c r="F972" s="26">
        <f t="shared" si="344"/>
        <v>29500</v>
      </c>
      <c r="G972" s="47">
        <f t="shared" ref="G972" si="349">G973</f>
        <v>6646.3</v>
      </c>
      <c r="H972" s="60">
        <f t="shared" si="311"/>
        <v>22.529830508474578</v>
      </c>
    </row>
    <row r="973" spans="1:8" ht="37.5">
      <c r="A973" s="17" t="s">
        <v>608</v>
      </c>
      <c r="B973" s="8" t="s">
        <v>241</v>
      </c>
      <c r="C973" s="8" t="s">
        <v>6</v>
      </c>
      <c r="D973" s="6" t="s">
        <v>685</v>
      </c>
      <c r="E973" s="6" t="s">
        <v>609</v>
      </c>
      <c r="F973" s="26">
        <f t="shared" si="344"/>
        <v>29500</v>
      </c>
      <c r="G973" s="47">
        <f t="shared" ref="G973" si="350">G974</f>
        <v>6646.3</v>
      </c>
      <c r="H973" s="60">
        <f t="shared" si="311"/>
        <v>22.529830508474578</v>
      </c>
    </row>
    <row r="974" spans="1:8" ht="37.5">
      <c r="A974" s="17" t="s">
        <v>686</v>
      </c>
      <c r="B974" s="8" t="s">
        <v>241</v>
      </c>
      <c r="C974" s="8" t="s">
        <v>6</v>
      </c>
      <c r="D974" s="6" t="s">
        <v>685</v>
      </c>
      <c r="E974" s="6" t="s">
        <v>687</v>
      </c>
      <c r="F974" s="26">
        <f>29500</f>
        <v>29500</v>
      </c>
      <c r="G974" s="48">
        <v>6646.3</v>
      </c>
      <c r="H974" s="60">
        <f t="shared" si="311"/>
        <v>22.529830508474578</v>
      </c>
    </row>
    <row r="975" spans="1:8" ht="18.75">
      <c r="A975" s="17" t="s">
        <v>688</v>
      </c>
      <c r="B975" s="8" t="s">
        <v>241</v>
      </c>
      <c r="C975" s="8" t="s">
        <v>22</v>
      </c>
      <c r="D975" s="9"/>
      <c r="E975" s="9"/>
      <c r="F975" s="26">
        <f>F976+F982+F988</f>
        <v>98644.2</v>
      </c>
      <c r="G975" s="47">
        <f t="shared" ref="G975" si="351">G976+G982+G988</f>
        <v>25176.1</v>
      </c>
      <c r="H975" s="60">
        <f t="shared" si="311"/>
        <v>25.522129025325363</v>
      </c>
    </row>
    <row r="976" spans="1:8" ht="37.5">
      <c r="A976" s="17" t="s">
        <v>434</v>
      </c>
      <c r="B976" s="8" t="s">
        <v>241</v>
      </c>
      <c r="C976" s="8" t="s">
        <v>22</v>
      </c>
      <c r="D976" s="8" t="s">
        <v>435</v>
      </c>
      <c r="E976" s="8"/>
      <c r="F976" s="26">
        <f>F977</f>
        <v>90411</v>
      </c>
      <c r="G976" s="47">
        <f t="shared" ref="G976" si="352">G977</f>
        <v>25176.1</v>
      </c>
      <c r="H976" s="60">
        <f t="shared" si="311"/>
        <v>27.846279766842528</v>
      </c>
    </row>
    <row r="977" spans="1:8" ht="37.5">
      <c r="A977" s="17" t="s">
        <v>436</v>
      </c>
      <c r="B977" s="8" t="s">
        <v>241</v>
      </c>
      <c r="C977" s="8" t="s">
        <v>22</v>
      </c>
      <c r="D977" s="6" t="s">
        <v>437</v>
      </c>
      <c r="E977" s="6"/>
      <c r="F977" s="26">
        <f>F978</f>
        <v>90411</v>
      </c>
      <c r="G977" s="47">
        <f t="shared" ref="G977" si="353">G978</f>
        <v>25176.1</v>
      </c>
      <c r="H977" s="60">
        <f t="shared" si="311"/>
        <v>27.846279766842528</v>
      </c>
    </row>
    <row r="978" spans="1:8" ht="93.75">
      <c r="A978" s="17" t="s">
        <v>438</v>
      </c>
      <c r="B978" s="8" t="s">
        <v>241</v>
      </c>
      <c r="C978" s="8" t="s">
        <v>22</v>
      </c>
      <c r="D978" s="6" t="s">
        <v>439</v>
      </c>
      <c r="E978" s="7"/>
      <c r="F978" s="26">
        <f>F979</f>
        <v>90411</v>
      </c>
      <c r="G978" s="47">
        <f t="shared" ref="G978" si="354">G979</f>
        <v>25176.1</v>
      </c>
      <c r="H978" s="60">
        <f t="shared" si="311"/>
        <v>27.846279766842528</v>
      </c>
    </row>
    <row r="979" spans="1:8" ht="56.25">
      <c r="A979" s="17" t="s">
        <v>689</v>
      </c>
      <c r="B979" s="8" t="s">
        <v>241</v>
      </c>
      <c r="C979" s="8" t="s">
        <v>22</v>
      </c>
      <c r="D979" s="6" t="s">
        <v>690</v>
      </c>
      <c r="E979" s="7"/>
      <c r="F979" s="26">
        <f>F980</f>
        <v>90411</v>
      </c>
      <c r="G979" s="47">
        <f t="shared" ref="G979" si="355">G980</f>
        <v>25176.1</v>
      </c>
      <c r="H979" s="60">
        <f t="shared" si="311"/>
        <v>27.846279766842528</v>
      </c>
    </row>
    <row r="980" spans="1:8" ht="37.5">
      <c r="A980" s="17" t="s">
        <v>608</v>
      </c>
      <c r="B980" s="8" t="s">
        <v>241</v>
      </c>
      <c r="C980" s="8" t="s">
        <v>22</v>
      </c>
      <c r="D980" s="6" t="s">
        <v>690</v>
      </c>
      <c r="E980" s="6" t="s">
        <v>609</v>
      </c>
      <c r="F980" s="26">
        <f>F981</f>
        <v>90411</v>
      </c>
      <c r="G980" s="47">
        <f t="shared" ref="G980" si="356">G981</f>
        <v>25176.1</v>
      </c>
      <c r="H980" s="60">
        <f t="shared" si="311"/>
        <v>27.846279766842528</v>
      </c>
    </row>
    <row r="981" spans="1:8" ht="37.5">
      <c r="A981" s="17" t="s">
        <v>610</v>
      </c>
      <c r="B981" s="8" t="s">
        <v>241</v>
      </c>
      <c r="C981" s="8" t="s">
        <v>22</v>
      </c>
      <c r="D981" s="6" t="s">
        <v>690</v>
      </c>
      <c r="E981" s="6" t="s">
        <v>611</v>
      </c>
      <c r="F981" s="26">
        <f>90411</f>
        <v>90411</v>
      </c>
      <c r="G981" s="48">
        <v>25176.1</v>
      </c>
      <c r="H981" s="60">
        <f t="shared" si="311"/>
        <v>27.846279766842528</v>
      </c>
    </row>
    <row r="982" spans="1:8" ht="37.5">
      <c r="A982" s="17" t="s">
        <v>193</v>
      </c>
      <c r="B982" s="8" t="s">
        <v>241</v>
      </c>
      <c r="C982" s="8" t="s">
        <v>22</v>
      </c>
      <c r="D982" s="8" t="s">
        <v>194</v>
      </c>
      <c r="E982" s="8"/>
      <c r="F982" s="26">
        <f>F983</f>
        <v>321</v>
      </c>
      <c r="G982" s="47">
        <f t="shared" ref="G982" si="357">G983</f>
        <v>0</v>
      </c>
      <c r="H982" s="60">
        <f t="shared" si="311"/>
        <v>0</v>
      </c>
    </row>
    <row r="983" spans="1:8" ht="37.5">
      <c r="A983" s="17" t="s">
        <v>691</v>
      </c>
      <c r="B983" s="8" t="s">
        <v>241</v>
      </c>
      <c r="C983" s="8" t="s">
        <v>22</v>
      </c>
      <c r="D983" s="6" t="s">
        <v>692</v>
      </c>
      <c r="E983" s="6"/>
      <c r="F983" s="26">
        <f>F984</f>
        <v>321</v>
      </c>
      <c r="G983" s="47">
        <f t="shared" ref="G983" si="358">G984</f>
        <v>0</v>
      </c>
      <c r="H983" s="60">
        <f t="shared" ref="H983:H1050" si="359">G983/F983*100</f>
        <v>0</v>
      </c>
    </row>
    <row r="984" spans="1:8" ht="56.25">
      <c r="A984" s="17" t="s">
        <v>693</v>
      </c>
      <c r="B984" s="8" t="s">
        <v>241</v>
      </c>
      <c r="C984" s="8" t="s">
        <v>22</v>
      </c>
      <c r="D984" s="6" t="s">
        <v>694</v>
      </c>
      <c r="E984" s="7"/>
      <c r="F984" s="26">
        <f>F985</f>
        <v>321</v>
      </c>
      <c r="G984" s="47">
        <f t="shared" ref="G984" si="360">G985</f>
        <v>0</v>
      </c>
      <c r="H984" s="60">
        <f t="shared" si="359"/>
        <v>0</v>
      </c>
    </row>
    <row r="985" spans="1:8" ht="37.5">
      <c r="A985" s="17" t="s">
        <v>695</v>
      </c>
      <c r="B985" s="8" t="s">
        <v>241</v>
      </c>
      <c r="C985" s="8" t="s">
        <v>22</v>
      </c>
      <c r="D985" s="6" t="s">
        <v>696</v>
      </c>
      <c r="E985" s="7"/>
      <c r="F985" s="26">
        <f>F986</f>
        <v>321</v>
      </c>
      <c r="G985" s="47">
        <f t="shared" ref="G985" si="361">G986</f>
        <v>0</v>
      </c>
      <c r="H985" s="60">
        <f t="shared" si="359"/>
        <v>0</v>
      </c>
    </row>
    <row r="986" spans="1:8" ht="37.5">
      <c r="A986" s="17" t="s">
        <v>608</v>
      </c>
      <c r="B986" s="8" t="s">
        <v>241</v>
      </c>
      <c r="C986" s="8" t="s">
        <v>22</v>
      </c>
      <c r="D986" s="6" t="s">
        <v>696</v>
      </c>
      <c r="E986" s="6" t="s">
        <v>609</v>
      </c>
      <c r="F986" s="26">
        <f>F987</f>
        <v>321</v>
      </c>
      <c r="G986" s="47">
        <f t="shared" ref="G986" si="362">G987</f>
        <v>0</v>
      </c>
      <c r="H986" s="60">
        <f t="shared" si="359"/>
        <v>0</v>
      </c>
    </row>
    <row r="987" spans="1:8" ht="37.5">
      <c r="A987" s="17" t="s">
        <v>610</v>
      </c>
      <c r="B987" s="8" t="s">
        <v>241</v>
      </c>
      <c r="C987" s="8" t="s">
        <v>22</v>
      </c>
      <c r="D987" s="6" t="s">
        <v>696</v>
      </c>
      <c r="E987" s="6" t="s">
        <v>611</v>
      </c>
      <c r="F987" s="26">
        <v>321</v>
      </c>
      <c r="G987" s="48">
        <v>0</v>
      </c>
      <c r="H987" s="60">
        <f t="shared" si="359"/>
        <v>0</v>
      </c>
    </row>
    <row r="988" spans="1:8" ht="18.75">
      <c r="A988" s="17" t="s">
        <v>264</v>
      </c>
      <c r="B988" s="8" t="s">
        <v>241</v>
      </c>
      <c r="C988" s="8" t="s">
        <v>22</v>
      </c>
      <c r="D988" s="8" t="s">
        <v>265</v>
      </c>
      <c r="E988" s="8"/>
      <c r="F988" s="26">
        <f>F989+F994+F999</f>
        <v>7912.2000000000007</v>
      </c>
      <c r="G988" s="47">
        <f>G989+G994+G999+G1004</f>
        <v>0</v>
      </c>
      <c r="H988" s="60">
        <f t="shared" si="359"/>
        <v>0</v>
      </c>
    </row>
    <row r="989" spans="1:8" ht="18.75">
      <c r="A989" s="17" t="s">
        <v>703</v>
      </c>
      <c r="B989" s="8" t="s">
        <v>241</v>
      </c>
      <c r="C989" s="8" t="s">
        <v>22</v>
      </c>
      <c r="D989" s="6" t="s">
        <v>704</v>
      </c>
      <c r="E989" s="6"/>
      <c r="F989" s="26">
        <f>F990</f>
        <v>266.60000000000002</v>
      </c>
      <c r="G989" s="47">
        <f t="shared" ref="G989" si="363">G990</f>
        <v>0</v>
      </c>
      <c r="H989" s="60">
        <f t="shared" si="359"/>
        <v>0</v>
      </c>
    </row>
    <row r="990" spans="1:8" ht="75">
      <c r="A990" s="17" t="s">
        <v>705</v>
      </c>
      <c r="B990" s="8" t="s">
        <v>241</v>
      </c>
      <c r="C990" s="8" t="s">
        <v>22</v>
      </c>
      <c r="D990" s="6" t="s">
        <v>706</v>
      </c>
      <c r="E990" s="7"/>
      <c r="F990" s="26">
        <f>F991</f>
        <v>266.60000000000002</v>
      </c>
      <c r="G990" s="47">
        <f t="shared" ref="G990" si="364">G991</f>
        <v>0</v>
      </c>
      <c r="H990" s="60">
        <f t="shared" si="359"/>
        <v>0</v>
      </c>
    </row>
    <row r="991" spans="1:8" ht="37.5">
      <c r="A991" s="17" t="s">
        <v>707</v>
      </c>
      <c r="B991" s="8" t="s">
        <v>241</v>
      </c>
      <c r="C991" s="8" t="s">
        <v>22</v>
      </c>
      <c r="D991" s="6" t="s">
        <v>708</v>
      </c>
      <c r="E991" s="7"/>
      <c r="F991" s="26">
        <f>F992</f>
        <v>266.60000000000002</v>
      </c>
      <c r="G991" s="47">
        <f t="shared" ref="G991" si="365">G992</f>
        <v>0</v>
      </c>
      <c r="H991" s="60">
        <f t="shared" si="359"/>
        <v>0</v>
      </c>
    </row>
    <row r="992" spans="1:8" ht="37.5">
      <c r="A992" s="17" t="s">
        <v>608</v>
      </c>
      <c r="B992" s="8" t="s">
        <v>241</v>
      </c>
      <c r="C992" s="8" t="s">
        <v>22</v>
      </c>
      <c r="D992" s="6" t="s">
        <v>708</v>
      </c>
      <c r="E992" s="6" t="s">
        <v>609</v>
      </c>
      <c r="F992" s="26">
        <f>F993</f>
        <v>266.60000000000002</v>
      </c>
      <c r="G992" s="47">
        <f t="shared" ref="G992" si="366">G993</f>
        <v>0</v>
      </c>
      <c r="H992" s="60">
        <f t="shared" si="359"/>
        <v>0</v>
      </c>
    </row>
    <row r="993" spans="1:8" ht="37.5">
      <c r="A993" s="17" t="s">
        <v>610</v>
      </c>
      <c r="B993" s="8" t="s">
        <v>241</v>
      </c>
      <c r="C993" s="8" t="s">
        <v>22</v>
      </c>
      <c r="D993" s="6" t="s">
        <v>708</v>
      </c>
      <c r="E993" s="6" t="s">
        <v>611</v>
      </c>
      <c r="F993" s="26">
        <f>266.6</f>
        <v>266.60000000000002</v>
      </c>
      <c r="G993" s="48">
        <v>0</v>
      </c>
      <c r="H993" s="60">
        <f t="shared" si="359"/>
        <v>0</v>
      </c>
    </row>
    <row r="994" spans="1:8" ht="56.25">
      <c r="A994" s="17" t="s">
        <v>709</v>
      </c>
      <c r="B994" s="8" t="s">
        <v>241</v>
      </c>
      <c r="C994" s="8" t="s">
        <v>22</v>
      </c>
      <c r="D994" s="6" t="s">
        <v>710</v>
      </c>
      <c r="E994" s="6"/>
      <c r="F994" s="26">
        <f>F995</f>
        <v>5441.6</v>
      </c>
      <c r="G994" s="47">
        <f t="shared" ref="G994" si="367">G995</f>
        <v>0</v>
      </c>
      <c r="H994" s="60">
        <f t="shared" si="359"/>
        <v>0</v>
      </c>
    </row>
    <row r="995" spans="1:8" ht="93.75">
      <c r="A995" s="17" t="s">
        <v>711</v>
      </c>
      <c r="B995" s="8" t="s">
        <v>241</v>
      </c>
      <c r="C995" s="8" t="s">
        <v>22</v>
      </c>
      <c r="D995" s="6" t="s">
        <v>712</v>
      </c>
      <c r="E995" s="7"/>
      <c r="F995" s="26">
        <f>F996</f>
        <v>5441.6</v>
      </c>
      <c r="G995" s="47">
        <f t="shared" ref="G995" si="368">G996</f>
        <v>0</v>
      </c>
      <c r="H995" s="60">
        <f t="shared" si="359"/>
        <v>0</v>
      </c>
    </row>
    <row r="996" spans="1:8" ht="37.5">
      <c r="A996" s="17" t="s">
        <v>713</v>
      </c>
      <c r="B996" s="8" t="s">
        <v>241</v>
      </c>
      <c r="C996" s="8" t="s">
        <v>22</v>
      </c>
      <c r="D996" s="6" t="s">
        <v>714</v>
      </c>
      <c r="E996" s="7"/>
      <c r="F996" s="26">
        <f>F997</f>
        <v>5441.6</v>
      </c>
      <c r="G996" s="47">
        <f t="shared" ref="G996" si="369">G997</f>
        <v>0</v>
      </c>
      <c r="H996" s="60">
        <f t="shared" si="359"/>
        <v>0</v>
      </c>
    </row>
    <row r="997" spans="1:8" ht="37.5">
      <c r="A997" s="17" t="s">
        <v>608</v>
      </c>
      <c r="B997" s="8" t="s">
        <v>241</v>
      </c>
      <c r="C997" s="8" t="s">
        <v>22</v>
      </c>
      <c r="D997" s="6" t="s">
        <v>714</v>
      </c>
      <c r="E997" s="6" t="s">
        <v>609</v>
      </c>
      <c r="F997" s="26">
        <f>F998</f>
        <v>5441.6</v>
      </c>
      <c r="G997" s="47">
        <f t="shared" ref="G997" si="370">G998</f>
        <v>0</v>
      </c>
      <c r="H997" s="60">
        <f t="shared" si="359"/>
        <v>0</v>
      </c>
    </row>
    <row r="998" spans="1:8" ht="37.5">
      <c r="A998" s="17" t="s">
        <v>610</v>
      </c>
      <c r="B998" s="8" t="s">
        <v>241</v>
      </c>
      <c r="C998" s="8" t="s">
        <v>22</v>
      </c>
      <c r="D998" s="6" t="s">
        <v>714</v>
      </c>
      <c r="E998" s="6" t="s">
        <v>611</v>
      </c>
      <c r="F998" s="26">
        <v>5441.6</v>
      </c>
      <c r="G998" s="48">
        <v>0</v>
      </c>
      <c r="H998" s="60">
        <f t="shared" si="359"/>
        <v>0</v>
      </c>
    </row>
    <row r="999" spans="1:8" ht="75">
      <c r="A999" s="17" t="s">
        <v>715</v>
      </c>
      <c r="B999" s="8" t="s">
        <v>241</v>
      </c>
      <c r="C999" s="8" t="s">
        <v>22</v>
      </c>
      <c r="D999" s="6" t="s">
        <v>716</v>
      </c>
      <c r="E999" s="6"/>
      <c r="F999" s="26">
        <f>F1000</f>
        <v>2204</v>
      </c>
      <c r="G999" s="47">
        <f t="shared" ref="G999" si="371">G1000</f>
        <v>0</v>
      </c>
      <c r="H999" s="60">
        <f t="shared" si="359"/>
        <v>0</v>
      </c>
    </row>
    <row r="1000" spans="1:8" ht="150">
      <c r="A1000" s="17" t="s">
        <v>717</v>
      </c>
      <c r="B1000" s="8" t="s">
        <v>241</v>
      </c>
      <c r="C1000" s="8" t="s">
        <v>22</v>
      </c>
      <c r="D1000" s="6" t="s">
        <v>718</v>
      </c>
      <c r="E1000" s="7"/>
      <c r="F1000" s="26">
        <f>F1001+F1004</f>
        <v>2204</v>
      </c>
      <c r="G1000" s="47">
        <f t="shared" ref="G1000" si="372">G1001+G1004</f>
        <v>0</v>
      </c>
      <c r="H1000" s="60">
        <f t="shared" si="359"/>
        <v>0</v>
      </c>
    </row>
    <row r="1001" spans="1:8" ht="75">
      <c r="A1001" s="17" t="s">
        <v>719</v>
      </c>
      <c r="B1001" s="8" t="s">
        <v>241</v>
      </c>
      <c r="C1001" s="8" t="s">
        <v>22</v>
      </c>
      <c r="D1001" s="6" t="s">
        <v>720</v>
      </c>
      <c r="E1001" s="7"/>
      <c r="F1001" s="26">
        <f>F1002</f>
        <v>1102</v>
      </c>
      <c r="G1001" s="47">
        <f t="shared" ref="G1001" si="373">G1002</f>
        <v>0</v>
      </c>
      <c r="H1001" s="60">
        <f t="shared" si="359"/>
        <v>0</v>
      </c>
    </row>
    <row r="1002" spans="1:8" ht="37.5">
      <c r="A1002" s="17" t="s">
        <v>608</v>
      </c>
      <c r="B1002" s="8" t="s">
        <v>241</v>
      </c>
      <c r="C1002" s="8" t="s">
        <v>22</v>
      </c>
      <c r="D1002" s="6" t="s">
        <v>720</v>
      </c>
      <c r="E1002" s="6" t="s">
        <v>609</v>
      </c>
      <c r="F1002" s="26">
        <f>F1003</f>
        <v>1102</v>
      </c>
      <c r="G1002" s="47">
        <f t="shared" ref="G1002" si="374">G1003</f>
        <v>0</v>
      </c>
      <c r="H1002" s="60">
        <f t="shared" si="359"/>
        <v>0</v>
      </c>
    </row>
    <row r="1003" spans="1:8" ht="37.5">
      <c r="A1003" s="17" t="s">
        <v>610</v>
      </c>
      <c r="B1003" s="8" t="s">
        <v>241</v>
      </c>
      <c r="C1003" s="8" t="s">
        <v>22</v>
      </c>
      <c r="D1003" s="6" t="s">
        <v>720</v>
      </c>
      <c r="E1003" s="6" t="s">
        <v>611</v>
      </c>
      <c r="F1003" s="26">
        <f>1102</f>
        <v>1102</v>
      </c>
      <c r="G1003" s="48">
        <v>0</v>
      </c>
      <c r="H1003" s="60">
        <f t="shared" si="359"/>
        <v>0</v>
      </c>
    </row>
    <row r="1004" spans="1:8" ht="93.75">
      <c r="A1004" s="17" t="s">
        <v>721</v>
      </c>
      <c r="B1004" s="8" t="s">
        <v>241</v>
      </c>
      <c r="C1004" s="8" t="s">
        <v>22</v>
      </c>
      <c r="D1004" s="6" t="s">
        <v>722</v>
      </c>
      <c r="E1004" s="7"/>
      <c r="F1004" s="26">
        <f>F1005</f>
        <v>1102</v>
      </c>
      <c r="G1004" s="47">
        <f t="shared" ref="G1004" si="375">G1005</f>
        <v>0</v>
      </c>
      <c r="H1004" s="60">
        <f t="shared" si="359"/>
        <v>0</v>
      </c>
    </row>
    <row r="1005" spans="1:8" ht="37.5">
      <c r="A1005" s="17" t="s">
        <v>608</v>
      </c>
      <c r="B1005" s="8" t="s">
        <v>241</v>
      </c>
      <c r="C1005" s="8" t="s">
        <v>22</v>
      </c>
      <c r="D1005" s="6" t="s">
        <v>722</v>
      </c>
      <c r="E1005" s="6" t="s">
        <v>609</v>
      </c>
      <c r="F1005" s="26">
        <f>F1006</f>
        <v>1102</v>
      </c>
      <c r="G1005" s="47">
        <f t="shared" ref="G1005" si="376">G1006</f>
        <v>0</v>
      </c>
      <c r="H1005" s="60">
        <f t="shared" si="359"/>
        <v>0</v>
      </c>
    </row>
    <row r="1006" spans="1:8" ht="37.5">
      <c r="A1006" s="17" t="s">
        <v>610</v>
      </c>
      <c r="B1006" s="8" t="s">
        <v>241</v>
      </c>
      <c r="C1006" s="8" t="s">
        <v>22</v>
      </c>
      <c r="D1006" s="6" t="s">
        <v>722</v>
      </c>
      <c r="E1006" s="6" t="s">
        <v>611</v>
      </c>
      <c r="F1006" s="26">
        <f>1102</f>
        <v>1102</v>
      </c>
      <c r="G1006" s="48">
        <f>0</f>
        <v>0</v>
      </c>
      <c r="H1006" s="60">
        <f t="shared" si="359"/>
        <v>0</v>
      </c>
    </row>
    <row r="1007" spans="1:8" ht="18.75">
      <c r="A1007" s="17" t="s">
        <v>723</v>
      </c>
      <c r="B1007" s="8" t="s">
        <v>241</v>
      </c>
      <c r="C1007" s="8" t="s">
        <v>34</v>
      </c>
      <c r="D1007" s="9"/>
      <c r="E1007" s="9"/>
      <c r="F1007" s="26">
        <f>F1008+F1016</f>
        <v>186059.9</v>
      </c>
      <c r="G1007" s="47">
        <f t="shared" ref="G1007" si="377">G1008+G1016</f>
        <v>36053.199999999997</v>
      </c>
      <c r="H1007" s="60">
        <f t="shared" si="359"/>
        <v>19.37720056820411</v>
      </c>
    </row>
    <row r="1008" spans="1:8" ht="18.75">
      <c r="A1008" s="17" t="s">
        <v>95</v>
      </c>
      <c r="B1008" s="8" t="s">
        <v>241</v>
      </c>
      <c r="C1008" s="8" t="s">
        <v>34</v>
      </c>
      <c r="D1008" s="8" t="s">
        <v>96</v>
      </c>
      <c r="E1008" s="8"/>
      <c r="F1008" s="26">
        <f>F1009</f>
        <v>73093</v>
      </c>
      <c r="G1008" s="47">
        <f t="shared" ref="G1008" si="378">G1009</f>
        <v>19773.8</v>
      </c>
      <c r="H1008" s="60">
        <f t="shared" si="359"/>
        <v>27.052932565361935</v>
      </c>
    </row>
    <row r="1009" spans="1:8" ht="18.75">
      <c r="A1009" s="17" t="s">
        <v>476</v>
      </c>
      <c r="B1009" s="8" t="s">
        <v>241</v>
      </c>
      <c r="C1009" s="8" t="s">
        <v>34</v>
      </c>
      <c r="D1009" s="6" t="s">
        <v>477</v>
      </c>
      <c r="E1009" s="6"/>
      <c r="F1009" s="26">
        <f>F1010</f>
        <v>73093</v>
      </c>
      <c r="G1009" s="47">
        <f t="shared" ref="G1009" si="379">G1010</f>
        <v>19773.8</v>
      </c>
      <c r="H1009" s="60">
        <f t="shared" si="359"/>
        <v>27.052932565361935</v>
      </c>
    </row>
    <row r="1010" spans="1:8" ht="75">
      <c r="A1010" s="17" t="s">
        <v>482</v>
      </c>
      <c r="B1010" s="8" t="s">
        <v>241</v>
      </c>
      <c r="C1010" s="8" t="s">
        <v>34</v>
      </c>
      <c r="D1010" s="6" t="s">
        <v>483</v>
      </c>
      <c r="E1010" s="7"/>
      <c r="F1010" s="26">
        <f>F1011</f>
        <v>73093</v>
      </c>
      <c r="G1010" s="47">
        <f t="shared" ref="G1010" si="380">G1011</f>
        <v>19773.8</v>
      </c>
      <c r="H1010" s="60">
        <f t="shared" si="359"/>
        <v>27.052932565361935</v>
      </c>
    </row>
    <row r="1011" spans="1:8" ht="112.5">
      <c r="A1011" s="17" t="s">
        <v>588</v>
      </c>
      <c r="B1011" s="8" t="s">
        <v>241</v>
      </c>
      <c r="C1011" s="8" t="s">
        <v>34</v>
      </c>
      <c r="D1011" s="6" t="s">
        <v>589</v>
      </c>
      <c r="E1011" s="7"/>
      <c r="F1011" s="26">
        <f>F1012+F1014</f>
        <v>73093</v>
      </c>
      <c r="G1011" s="47">
        <f t="shared" ref="G1011" si="381">G1012+G1014</f>
        <v>19773.8</v>
      </c>
      <c r="H1011" s="60">
        <f t="shared" si="359"/>
        <v>27.052932565361935</v>
      </c>
    </row>
    <row r="1012" spans="1:8" ht="56.25">
      <c r="A1012" s="17" t="s">
        <v>29</v>
      </c>
      <c r="B1012" s="8" t="s">
        <v>241</v>
      </c>
      <c r="C1012" s="8" t="s">
        <v>34</v>
      </c>
      <c r="D1012" s="6" t="s">
        <v>589</v>
      </c>
      <c r="E1012" s="6" t="s">
        <v>30</v>
      </c>
      <c r="F1012" s="26">
        <f>F1013</f>
        <v>724</v>
      </c>
      <c r="G1012" s="47">
        <f t="shared" ref="G1012" si="382">G1013</f>
        <v>174.8</v>
      </c>
      <c r="H1012" s="60">
        <f t="shared" si="359"/>
        <v>24.143646408839782</v>
      </c>
    </row>
    <row r="1013" spans="1:8" ht="56.25">
      <c r="A1013" s="17" t="s">
        <v>31</v>
      </c>
      <c r="B1013" s="8" t="s">
        <v>241</v>
      </c>
      <c r="C1013" s="8" t="s">
        <v>34</v>
      </c>
      <c r="D1013" s="6" t="s">
        <v>589</v>
      </c>
      <c r="E1013" s="6" t="s">
        <v>32</v>
      </c>
      <c r="F1013" s="26">
        <f>724</f>
        <v>724</v>
      </c>
      <c r="G1013" s="48">
        <v>174.8</v>
      </c>
      <c r="H1013" s="60">
        <f t="shared" si="359"/>
        <v>24.143646408839782</v>
      </c>
    </row>
    <row r="1014" spans="1:8" ht="37.5">
      <c r="A1014" s="17" t="s">
        <v>608</v>
      </c>
      <c r="B1014" s="8" t="s">
        <v>241</v>
      </c>
      <c r="C1014" s="8" t="s">
        <v>34</v>
      </c>
      <c r="D1014" s="6" t="s">
        <v>589</v>
      </c>
      <c r="E1014" s="6" t="s">
        <v>609</v>
      </c>
      <c r="F1014" s="26">
        <f>F1015</f>
        <v>72369</v>
      </c>
      <c r="G1014" s="47">
        <f t="shared" ref="G1014" si="383">G1015</f>
        <v>19599</v>
      </c>
      <c r="H1014" s="60">
        <f t="shared" si="359"/>
        <v>27.082037889151433</v>
      </c>
    </row>
    <row r="1015" spans="1:8" ht="37.5">
      <c r="A1015" s="17" t="s">
        <v>610</v>
      </c>
      <c r="B1015" s="8" t="s">
        <v>241</v>
      </c>
      <c r="C1015" s="8" t="s">
        <v>34</v>
      </c>
      <c r="D1015" s="6" t="s">
        <v>589</v>
      </c>
      <c r="E1015" s="6">
        <v>320</v>
      </c>
      <c r="F1015" s="26">
        <f>72369</f>
        <v>72369</v>
      </c>
      <c r="G1015" s="48">
        <v>19599</v>
      </c>
      <c r="H1015" s="60">
        <f t="shared" si="359"/>
        <v>27.082037889151433</v>
      </c>
    </row>
    <row r="1016" spans="1:8" ht="18.75">
      <c r="A1016" s="17" t="s">
        <v>264</v>
      </c>
      <c r="B1016" s="8" t="s">
        <v>241</v>
      </c>
      <c r="C1016" s="8" t="s">
        <v>34</v>
      </c>
      <c r="D1016" s="8" t="s">
        <v>265</v>
      </c>
      <c r="E1016" s="8"/>
      <c r="F1016" s="26">
        <f>F1022+F1017</f>
        <v>112966.9</v>
      </c>
      <c r="G1016" s="47">
        <f>G1022+G1017</f>
        <v>16279.4</v>
      </c>
      <c r="H1016" s="60">
        <f t="shared" si="359"/>
        <v>14.410769880380892</v>
      </c>
    </row>
    <row r="1017" spans="1:8" ht="37.5">
      <c r="A1017" s="17" t="s">
        <v>697</v>
      </c>
      <c r="B1017" s="8" t="s">
        <v>241</v>
      </c>
      <c r="C1017" s="8" t="s">
        <v>34</v>
      </c>
      <c r="D1017" s="6" t="s">
        <v>698</v>
      </c>
      <c r="E1017" s="6"/>
      <c r="F1017" s="26">
        <f>F1018</f>
        <v>31662.9</v>
      </c>
      <c r="G1017" s="47">
        <f t="shared" ref="G1017:G1020" si="384">G1018</f>
        <v>16279.4</v>
      </c>
      <c r="H1017" s="60">
        <f t="shared" si="359"/>
        <v>51.414747227828151</v>
      </c>
    </row>
    <row r="1018" spans="1:8" ht="108.75" customHeight="1">
      <c r="A1018" s="17" t="s">
        <v>699</v>
      </c>
      <c r="B1018" s="8" t="s">
        <v>241</v>
      </c>
      <c r="C1018" s="8" t="s">
        <v>34</v>
      </c>
      <c r="D1018" s="6" t="s">
        <v>700</v>
      </c>
      <c r="E1018" s="7"/>
      <c r="F1018" s="26">
        <f>F1019</f>
        <v>31662.9</v>
      </c>
      <c r="G1018" s="47">
        <f t="shared" si="384"/>
        <v>16279.4</v>
      </c>
      <c r="H1018" s="60">
        <f t="shared" si="359"/>
        <v>51.414747227828151</v>
      </c>
    </row>
    <row r="1019" spans="1:8" ht="37.5">
      <c r="A1019" s="17" t="s">
        <v>701</v>
      </c>
      <c r="B1019" s="8" t="s">
        <v>241</v>
      </c>
      <c r="C1019" s="8" t="s">
        <v>34</v>
      </c>
      <c r="D1019" s="6" t="s">
        <v>702</v>
      </c>
      <c r="E1019" s="7"/>
      <c r="F1019" s="26">
        <f>F1020</f>
        <v>31662.9</v>
      </c>
      <c r="G1019" s="47">
        <f t="shared" si="384"/>
        <v>16279.4</v>
      </c>
      <c r="H1019" s="60">
        <f t="shared" si="359"/>
        <v>51.414747227828151</v>
      </c>
    </row>
    <row r="1020" spans="1:8" ht="37.5">
      <c r="A1020" s="17" t="s">
        <v>608</v>
      </c>
      <c r="B1020" s="8" t="s">
        <v>241</v>
      </c>
      <c r="C1020" s="8" t="s">
        <v>34</v>
      </c>
      <c r="D1020" s="6" t="s">
        <v>702</v>
      </c>
      <c r="E1020" s="6" t="s">
        <v>609</v>
      </c>
      <c r="F1020" s="26">
        <f>F1021</f>
        <v>31662.9</v>
      </c>
      <c r="G1020" s="47">
        <f t="shared" si="384"/>
        <v>16279.4</v>
      </c>
      <c r="H1020" s="60">
        <f t="shared" si="359"/>
        <v>51.414747227828151</v>
      </c>
    </row>
    <row r="1021" spans="1:8" ht="37.5">
      <c r="A1021" s="17" t="s">
        <v>610</v>
      </c>
      <c r="B1021" s="8" t="s">
        <v>241</v>
      </c>
      <c r="C1021" s="8" t="s">
        <v>34</v>
      </c>
      <c r="D1021" s="6" t="s">
        <v>702</v>
      </c>
      <c r="E1021" s="6" t="s">
        <v>611</v>
      </c>
      <c r="F1021" s="26">
        <v>31662.9</v>
      </c>
      <c r="G1021" s="48">
        <v>16279.4</v>
      </c>
      <c r="H1021" s="60">
        <f t="shared" si="359"/>
        <v>51.414747227828151</v>
      </c>
    </row>
    <row r="1022" spans="1:8" ht="75">
      <c r="A1022" s="17" t="s">
        <v>724</v>
      </c>
      <c r="B1022" s="8" t="s">
        <v>241</v>
      </c>
      <c r="C1022" s="8" t="s">
        <v>34</v>
      </c>
      <c r="D1022" s="6" t="s">
        <v>725</v>
      </c>
      <c r="E1022" s="6"/>
      <c r="F1022" s="26">
        <f>F1023</f>
        <v>81304</v>
      </c>
      <c r="G1022" s="47">
        <f t="shared" ref="G1022" si="385">G1023</f>
        <v>0</v>
      </c>
      <c r="H1022" s="60">
        <f t="shared" si="359"/>
        <v>0</v>
      </c>
    </row>
    <row r="1023" spans="1:8" ht="112.5">
      <c r="A1023" s="17" t="s">
        <v>726</v>
      </c>
      <c r="B1023" s="8" t="s">
        <v>241</v>
      </c>
      <c r="C1023" s="8" t="s">
        <v>34</v>
      </c>
      <c r="D1023" s="6" t="s">
        <v>727</v>
      </c>
      <c r="E1023" s="7"/>
      <c r="F1023" s="26">
        <f>F1024</f>
        <v>81304</v>
      </c>
      <c r="G1023" s="47">
        <f t="shared" ref="G1023" si="386">G1024</f>
        <v>0</v>
      </c>
      <c r="H1023" s="60">
        <f t="shared" si="359"/>
        <v>0</v>
      </c>
    </row>
    <row r="1024" spans="1:8" ht="112.5">
      <c r="A1024" s="17" t="s">
        <v>728</v>
      </c>
      <c r="B1024" s="8" t="s">
        <v>241</v>
      </c>
      <c r="C1024" s="8" t="s">
        <v>34</v>
      </c>
      <c r="D1024" s="6" t="s">
        <v>729</v>
      </c>
      <c r="E1024" s="7"/>
      <c r="F1024" s="26">
        <f>F1025</f>
        <v>81304</v>
      </c>
      <c r="G1024" s="47">
        <f t="shared" ref="G1024" si="387">G1025</f>
        <v>0</v>
      </c>
      <c r="H1024" s="60">
        <f t="shared" si="359"/>
        <v>0</v>
      </c>
    </row>
    <row r="1025" spans="1:8" ht="56.25">
      <c r="A1025" s="17" t="s">
        <v>338</v>
      </c>
      <c r="B1025" s="8" t="s">
        <v>241</v>
      </c>
      <c r="C1025" s="8" t="s">
        <v>34</v>
      </c>
      <c r="D1025" s="6" t="s">
        <v>729</v>
      </c>
      <c r="E1025" s="6" t="s">
        <v>339</v>
      </c>
      <c r="F1025" s="26">
        <f>F1026</f>
        <v>81304</v>
      </c>
      <c r="G1025" s="47">
        <f t="shared" ref="G1025" si="388">G1026</f>
        <v>0</v>
      </c>
      <c r="H1025" s="60">
        <f t="shared" si="359"/>
        <v>0</v>
      </c>
    </row>
    <row r="1026" spans="1:8" ht="19.5" thickBot="1">
      <c r="A1026" s="62" t="s">
        <v>371</v>
      </c>
      <c r="B1026" s="10" t="s">
        <v>241</v>
      </c>
      <c r="C1026" s="10" t="s">
        <v>34</v>
      </c>
      <c r="D1026" s="11" t="s">
        <v>729</v>
      </c>
      <c r="E1026" s="11" t="s">
        <v>372</v>
      </c>
      <c r="F1026" s="27">
        <f>81304</f>
        <v>81304</v>
      </c>
      <c r="G1026" s="50">
        <v>0</v>
      </c>
      <c r="H1026" s="67">
        <f t="shared" si="359"/>
        <v>0</v>
      </c>
    </row>
    <row r="1027" spans="1:8" ht="19.5" thickBot="1">
      <c r="A1027" s="21" t="s">
        <v>730</v>
      </c>
      <c r="B1027" s="22" t="s">
        <v>74</v>
      </c>
      <c r="C1027" s="22"/>
      <c r="D1027" s="22"/>
      <c r="E1027" s="22"/>
      <c r="F1027" s="30">
        <f>F1028+F1050</f>
        <v>319442.30000000005</v>
      </c>
      <c r="G1027" s="43">
        <f t="shared" ref="G1027" si="389">G1028+G1050</f>
        <v>83612</v>
      </c>
      <c r="H1027" s="69">
        <f t="shared" si="359"/>
        <v>26.174367014011601</v>
      </c>
    </row>
    <row r="1028" spans="1:8" ht="18.75">
      <c r="A1028" s="59" t="s">
        <v>731</v>
      </c>
      <c r="B1028" s="5" t="s">
        <v>74</v>
      </c>
      <c r="C1028" s="5" t="s">
        <v>6</v>
      </c>
      <c r="D1028" s="12"/>
      <c r="E1028" s="12"/>
      <c r="F1028" s="25">
        <f>F1029</f>
        <v>161294.6</v>
      </c>
      <c r="G1028" s="46">
        <f t="shared" ref="G1028" si="390">G1029</f>
        <v>41312</v>
      </c>
      <c r="H1028" s="66">
        <f t="shared" si="359"/>
        <v>25.612760749584918</v>
      </c>
    </row>
    <row r="1029" spans="1:8" ht="18.75">
      <c r="A1029" s="17" t="s">
        <v>732</v>
      </c>
      <c r="B1029" s="8" t="s">
        <v>74</v>
      </c>
      <c r="C1029" s="8" t="s">
        <v>6</v>
      </c>
      <c r="D1029" s="8" t="s">
        <v>733</v>
      </c>
      <c r="E1029" s="8"/>
      <c r="F1029" s="26">
        <f>F1030</f>
        <v>161294.6</v>
      </c>
      <c r="G1029" s="47">
        <f t="shared" ref="G1029" si="391">G1030</f>
        <v>41312</v>
      </c>
      <c r="H1029" s="60">
        <f t="shared" si="359"/>
        <v>25.612760749584918</v>
      </c>
    </row>
    <row r="1030" spans="1:8" ht="37.5">
      <c r="A1030" s="17" t="s">
        <v>734</v>
      </c>
      <c r="B1030" s="8" t="s">
        <v>74</v>
      </c>
      <c r="C1030" s="8" t="s">
        <v>6</v>
      </c>
      <c r="D1030" s="6" t="s">
        <v>735</v>
      </c>
      <c r="E1030" s="6"/>
      <c r="F1030" s="26">
        <f>F1031</f>
        <v>161294.6</v>
      </c>
      <c r="G1030" s="47">
        <f t="shared" ref="G1030" si="392">G1031</f>
        <v>41312</v>
      </c>
      <c r="H1030" s="60">
        <f t="shared" si="359"/>
        <v>25.612760749584918</v>
      </c>
    </row>
    <row r="1031" spans="1:8" ht="75">
      <c r="A1031" s="17" t="s">
        <v>736</v>
      </c>
      <c r="B1031" s="8" t="s">
        <v>74</v>
      </c>
      <c r="C1031" s="8" t="s">
        <v>6</v>
      </c>
      <c r="D1031" s="6" t="s">
        <v>737</v>
      </c>
      <c r="E1031" s="7"/>
      <c r="F1031" s="26">
        <f>F1032+F1040</f>
        <v>161294.6</v>
      </c>
      <c r="G1031" s="47">
        <f t="shared" ref="G1031" si="393">G1032+G1040</f>
        <v>41312</v>
      </c>
      <c r="H1031" s="60">
        <f t="shared" si="359"/>
        <v>25.612760749584918</v>
      </c>
    </row>
    <row r="1032" spans="1:8" ht="56.25">
      <c r="A1032" s="17" t="s">
        <v>738</v>
      </c>
      <c r="B1032" s="8" t="s">
        <v>74</v>
      </c>
      <c r="C1032" s="8" t="s">
        <v>6</v>
      </c>
      <c r="D1032" s="6" t="s">
        <v>739</v>
      </c>
      <c r="E1032" s="7"/>
      <c r="F1032" s="26">
        <f>F1033+F1035+F1038</f>
        <v>12230</v>
      </c>
      <c r="G1032" s="26">
        <f>G1033+G1035+G1038</f>
        <v>4396.6000000000004</v>
      </c>
      <c r="H1032" s="60">
        <f t="shared" si="359"/>
        <v>35.949304987735083</v>
      </c>
    </row>
    <row r="1033" spans="1:8" ht="56.25">
      <c r="A1033" s="61" t="s">
        <v>29</v>
      </c>
      <c r="B1033" s="23" t="s">
        <v>74</v>
      </c>
      <c r="C1033" s="23" t="s">
        <v>6</v>
      </c>
      <c r="D1033" s="24" t="s">
        <v>739</v>
      </c>
      <c r="E1033" s="24">
        <v>200</v>
      </c>
      <c r="F1033" s="32">
        <f>F1034</f>
        <v>970</v>
      </c>
      <c r="G1033" s="51">
        <f t="shared" ref="G1033" si="394">G1034</f>
        <v>149.5</v>
      </c>
      <c r="H1033" s="60">
        <f t="shared" si="359"/>
        <v>15.412371134020619</v>
      </c>
    </row>
    <row r="1034" spans="1:8" ht="56.25">
      <c r="A1034" s="61" t="s">
        <v>31</v>
      </c>
      <c r="B1034" s="23" t="s">
        <v>74</v>
      </c>
      <c r="C1034" s="23" t="s">
        <v>6</v>
      </c>
      <c r="D1034" s="24" t="s">
        <v>739</v>
      </c>
      <c r="E1034" s="24">
        <v>240</v>
      </c>
      <c r="F1034" s="32">
        <v>970</v>
      </c>
      <c r="G1034" s="51">
        <v>149.5</v>
      </c>
      <c r="H1034" s="60">
        <f t="shared" si="359"/>
        <v>15.412371134020619</v>
      </c>
    </row>
    <row r="1035" spans="1:8" ht="56.25">
      <c r="A1035" s="17" t="s">
        <v>137</v>
      </c>
      <c r="B1035" s="8" t="s">
        <v>74</v>
      </c>
      <c r="C1035" s="8" t="s">
        <v>6</v>
      </c>
      <c r="D1035" s="6" t="s">
        <v>739</v>
      </c>
      <c r="E1035" s="6" t="s">
        <v>138</v>
      </c>
      <c r="F1035" s="26">
        <f>F1036+F1037</f>
        <v>10720</v>
      </c>
      <c r="G1035" s="47">
        <f t="shared" ref="G1035" si="395">G1036+G1037</f>
        <v>4247.1000000000004</v>
      </c>
      <c r="H1035" s="60">
        <f t="shared" si="359"/>
        <v>39.618470149253739</v>
      </c>
    </row>
    <row r="1036" spans="1:8" ht="18.75">
      <c r="A1036" s="17" t="s">
        <v>139</v>
      </c>
      <c r="B1036" s="8" t="s">
        <v>74</v>
      </c>
      <c r="C1036" s="8" t="s">
        <v>6</v>
      </c>
      <c r="D1036" s="6" t="s">
        <v>739</v>
      </c>
      <c r="E1036" s="6" t="s">
        <v>140</v>
      </c>
      <c r="F1036" s="26">
        <f>11200-1510</f>
        <v>9690</v>
      </c>
      <c r="G1036" s="47">
        <v>3247.1</v>
      </c>
      <c r="H1036" s="60">
        <f t="shared" si="359"/>
        <v>33.509803921568626</v>
      </c>
    </row>
    <row r="1037" spans="1:8" ht="18.75">
      <c r="A1037" s="17" t="s">
        <v>415</v>
      </c>
      <c r="B1037" s="8" t="s">
        <v>74</v>
      </c>
      <c r="C1037" s="8" t="s">
        <v>6</v>
      </c>
      <c r="D1037" s="6" t="s">
        <v>739</v>
      </c>
      <c r="E1037" s="6" t="s">
        <v>416</v>
      </c>
      <c r="F1037" s="26">
        <f>1030</f>
        <v>1030</v>
      </c>
      <c r="G1037" s="47">
        <v>1000</v>
      </c>
      <c r="H1037" s="60">
        <f t="shared" si="359"/>
        <v>97.087378640776706</v>
      </c>
    </row>
    <row r="1038" spans="1:8" ht="18.75">
      <c r="A1038" s="17" t="s">
        <v>43</v>
      </c>
      <c r="B1038" s="8" t="s">
        <v>74</v>
      </c>
      <c r="C1038" s="8" t="s">
        <v>6</v>
      </c>
      <c r="D1038" s="6" t="s">
        <v>739</v>
      </c>
      <c r="E1038" s="6">
        <v>800</v>
      </c>
      <c r="F1038" s="26">
        <f>F1039</f>
        <v>540</v>
      </c>
      <c r="G1038" s="47">
        <f>G1039</f>
        <v>0</v>
      </c>
      <c r="H1038" s="60">
        <f t="shared" si="359"/>
        <v>0</v>
      </c>
    </row>
    <row r="1039" spans="1:8" ht="18.75">
      <c r="A1039" s="62" t="s">
        <v>45</v>
      </c>
      <c r="B1039" s="8" t="s">
        <v>74</v>
      </c>
      <c r="C1039" s="8" t="s">
        <v>6</v>
      </c>
      <c r="D1039" s="6" t="s">
        <v>739</v>
      </c>
      <c r="E1039" s="6">
        <v>850</v>
      </c>
      <c r="F1039" s="26">
        <v>540</v>
      </c>
      <c r="G1039" s="47">
        <v>0</v>
      </c>
      <c r="H1039" s="60">
        <f t="shared" si="359"/>
        <v>0</v>
      </c>
    </row>
    <row r="1040" spans="1:8" ht="56.25">
      <c r="A1040" s="17" t="s">
        <v>740</v>
      </c>
      <c r="B1040" s="8" t="s">
        <v>74</v>
      </c>
      <c r="C1040" s="8" t="s">
        <v>6</v>
      </c>
      <c r="D1040" s="6" t="s">
        <v>741</v>
      </c>
      <c r="E1040" s="7"/>
      <c r="F1040" s="26">
        <f>F1041+F1043+F1045+F1048</f>
        <v>149064.6</v>
      </c>
      <c r="G1040" s="26">
        <f>G1041+G1043+G1045+G1048</f>
        <v>36915.4</v>
      </c>
      <c r="H1040" s="60">
        <f t="shared" si="359"/>
        <v>24.764699331699141</v>
      </c>
    </row>
    <row r="1041" spans="1:8" ht="112.5">
      <c r="A1041" s="17" t="s">
        <v>17</v>
      </c>
      <c r="B1041" s="8" t="s">
        <v>74</v>
      </c>
      <c r="C1041" s="8" t="s">
        <v>6</v>
      </c>
      <c r="D1041" s="6" t="s">
        <v>741</v>
      </c>
      <c r="E1041" s="6">
        <v>100</v>
      </c>
      <c r="F1041" s="26">
        <f>F1042</f>
        <v>27399.9</v>
      </c>
      <c r="G1041" s="47">
        <f t="shared" ref="G1041" si="396">G1042</f>
        <v>6706.9</v>
      </c>
      <c r="H1041" s="60">
        <f t="shared" si="359"/>
        <v>24.477826561410808</v>
      </c>
    </row>
    <row r="1042" spans="1:8" ht="37.5">
      <c r="A1042" s="17" t="s">
        <v>117</v>
      </c>
      <c r="B1042" s="8" t="s">
        <v>74</v>
      </c>
      <c r="C1042" s="8" t="s">
        <v>6</v>
      </c>
      <c r="D1042" s="6" t="s">
        <v>741</v>
      </c>
      <c r="E1042" s="6">
        <v>110</v>
      </c>
      <c r="F1042" s="26">
        <f>27399.9</f>
        <v>27399.9</v>
      </c>
      <c r="G1042" s="47">
        <v>6706.9</v>
      </c>
      <c r="H1042" s="60">
        <f t="shared" si="359"/>
        <v>24.477826561410808</v>
      </c>
    </row>
    <row r="1043" spans="1:8" ht="56.25">
      <c r="A1043" s="17" t="s">
        <v>29</v>
      </c>
      <c r="B1043" s="8" t="s">
        <v>74</v>
      </c>
      <c r="C1043" s="8" t="s">
        <v>6</v>
      </c>
      <c r="D1043" s="6" t="s">
        <v>741</v>
      </c>
      <c r="E1043" s="6">
        <v>200</v>
      </c>
      <c r="F1043" s="26">
        <f>F1044</f>
        <v>18515.5</v>
      </c>
      <c r="G1043" s="47">
        <f t="shared" ref="G1043" si="397">G1044</f>
        <v>2254.1</v>
      </c>
      <c r="H1043" s="60">
        <f t="shared" si="359"/>
        <v>12.174124382274311</v>
      </c>
    </row>
    <row r="1044" spans="1:8" ht="56.25">
      <c r="A1044" s="17" t="s">
        <v>31</v>
      </c>
      <c r="B1044" s="8" t="s">
        <v>74</v>
      </c>
      <c r="C1044" s="8" t="s">
        <v>6</v>
      </c>
      <c r="D1044" s="6" t="s">
        <v>741</v>
      </c>
      <c r="E1044" s="6">
        <v>240</v>
      </c>
      <c r="F1044" s="26">
        <v>18515.5</v>
      </c>
      <c r="G1044" s="47">
        <v>2254.1</v>
      </c>
      <c r="H1044" s="60">
        <f t="shared" si="359"/>
        <v>12.174124382274311</v>
      </c>
    </row>
    <row r="1045" spans="1:8" ht="56.25">
      <c r="A1045" s="17" t="s">
        <v>137</v>
      </c>
      <c r="B1045" s="8" t="s">
        <v>74</v>
      </c>
      <c r="C1045" s="8" t="s">
        <v>6</v>
      </c>
      <c r="D1045" s="6" t="s">
        <v>741</v>
      </c>
      <c r="E1045" s="6" t="s">
        <v>138</v>
      </c>
      <c r="F1045" s="26">
        <f>F1046+F1047</f>
        <v>102938.5</v>
      </c>
      <c r="G1045" s="47">
        <f t="shared" ref="G1045" si="398">G1046+G1047</f>
        <v>27950.1</v>
      </c>
      <c r="H1045" s="60">
        <f t="shared" si="359"/>
        <v>27.152231672309192</v>
      </c>
    </row>
    <row r="1046" spans="1:8" ht="18.75">
      <c r="A1046" s="17" t="s">
        <v>139</v>
      </c>
      <c r="B1046" s="8" t="s">
        <v>74</v>
      </c>
      <c r="C1046" s="8" t="s">
        <v>6</v>
      </c>
      <c r="D1046" s="6" t="s">
        <v>741</v>
      </c>
      <c r="E1046" s="6" t="s">
        <v>140</v>
      </c>
      <c r="F1046" s="26">
        <v>75044.3</v>
      </c>
      <c r="G1046" s="47">
        <v>20750.099999999999</v>
      </c>
      <c r="H1046" s="60">
        <f t="shared" si="359"/>
        <v>27.650467790358491</v>
      </c>
    </row>
    <row r="1047" spans="1:8" ht="18.75">
      <c r="A1047" s="17" t="s">
        <v>415</v>
      </c>
      <c r="B1047" s="8" t="s">
        <v>74</v>
      </c>
      <c r="C1047" s="8" t="s">
        <v>6</v>
      </c>
      <c r="D1047" s="6" t="s">
        <v>741</v>
      </c>
      <c r="E1047" s="6" t="s">
        <v>416</v>
      </c>
      <c r="F1047" s="26">
        <f>27894.2</f>
        <v>27894.2</v>
      </c>
      <c r="G1047" s="47">
        <v>7200</v>
      </c>
      <c r="H1047" s="60">
        <f t="shared" si="359"/>
        <v>25.811817510450201</v>
      </c>
    </row>
    <row r="1048" spans="1:8" ht="18.75">
      <c r="A1048" s="17" t="s">
        <v>43</v>
      </c>
      <c r="B1048" s="8" t="s">
        <v>74</v>
      </c>
      <c r="C1048" s="8" t="s">
        <v>6</v>
      </c>
      <c r="D1048" s="6" t="s">
        <v>741</v>
      </c>
      <c r="E1048" s="6">
        <v>800</v>
      </c>
      <c r="F1048" s="26">
        <f>F1049</f>
        <v>210.7</v>
      </c>
      <c r="G1048" s="47">
        <f>G1049</f>
        <v>4.3</v>
      </c>
      <c r="H1048" s="60">
        <f t="shared" si="359"/>
        <v>2.0408163265306123</v>
      </c>
    </row>
    <row r="1049" spans="1:8" ht="18.75">
      <c r="A1049" s="62" t="s">
        <v>45</v>
      </c>
      <c r="B1049" s="8" t="s">
        <v>74</v>
      </c>
      <c r="C1049" s="8" t="s">
        <v>6</v>
      </c>
      <c r="D1049" s="6" t="s">
        <v>741</v>
      </c>
      <c r="E1049" s="6">
        <v>850</v>
      </c>
      <c r="F1049" s="26">
        <v>210.7</v>
      </c>
      <c r="G1049" s="47">
        <v>4.3</v>
      </c>
      <c r="H1049" s="60">
        <f t="shared" si="359"/>
        <v>2.0408163265306123</v>
      </c>
    </row>
    <row r="1050" spans="1:8" ht="18.75">
      <c r="A1050" s="17" t="s">
        <v>742</v>
      </c>
      <c r="B1050" s="8" t="s">
        <v>74</v>
      </c>
      <c r="C1050" s="8" t="s">
        <v>8</v>
      </c>
      <c r="D1050" s="9"/>
      <c r="E1050" s="9"/>
      <c r="F1050" s="26">
        <f>F1051</f>
        <v>158147.70000000001</v>
      </c>
      <c r="G1050" s="47">
        <f t="shared" ref="G1050" si="399">G1051</f>
        <v>42300</v>
      </c>
      <c r="H1050" s="60">
        <f t="shared" si="359"/>
        <v>26.747148393558678</v>
      </c>
    </row>
    <row r="1051" spans="1:8" ht="18.75">
      <c r="A1051" s="17" t="s">
        <v>732</v>
      </c>
      <c r="B1051" s="8" t="s">
        <v>74</v>
      </c>
      <c r="C1051" s="8" t="s">
        <v>8</v>
      </c>
      <c r="D1051" s="8" t="s">
        <v>733</v>
      </c>
      <c r="E1051" s="8"/>
      <c r="F1051" s="26">
        <f>F1052+F1057</f>
        <v>158147.70000000001</v>
      </c>
      <c r="G1051" s="47">
        <f t="shared" ref="G1051" si="400">G1052+G1057</f>
        <v>42300</v>
      </c>
      <c r="H1051" s="60">
        <f t="shared" ref="H1051:H1099" si="401">G1051/F1051*100</f>
        <v>26.747148393558678</v>
      </c>
    </row>
    <row r="1052" spans="1:8" ht="37.5">
      <c r="A1052" s="17" t="s">
        <v>734</v>
      </c>
      <c r="B1052" s="8" t="s">
        <v>74</v>
      </c>
      <c r="C1052" s="8" t="s">
        <v>8</v>
      </c>
      <c r="D1052" s="6" t="s">
        <v>735</v>
      </c>
      <c r="E1052" s="6"/>
      <c r="F1052" s="26">
        <f>F1053</f>
        <v>23000</v>
      </c>
      <c r="G1052" s="47">
        <f t="shared" ref="G1052" si="402">G1053</f>
        <v>0</v>
      </c>
      <c r="H1052" s="60">
        <f t="shared" si="401"/>
        <v>0</v>
      </c>
    </row>
    <row r="1053" spans="1:8" ht="18.75">
      <c r="A1053" s="17" t="s">
        <v>743</v>
      </c>
      <c r="B1053" s="8" t="s">
        <v>74</v>
      </c>
      <c r="C1053" s="8" t="s">
        <v>8</v>
      </c>
      <c r="D1053" s="6" t="s">
        <v>744</v>
      </c>
      <c r="E1053" s="7"/>
      <c r="F1053" s="26">
        <f>F1054</f>
        <v>23000</v>
      </c>
      <c r="G1053" s="47">
        <f t="shared" ref="G1053" si="403">G1054</f>
        <v>0</v>
      </c>
      <c r="H1053" s="60">
        <f t="shared" si="401"/>
        <v>0</v>
      </c>
    </row>
    <row r="1054" spans="1:8" ht="75">
      <c r="A1054" s="17" t="s">
        <v>745</v>
      </c>
      <c r="B1054" s="8" t="s">
        <v>74</v>
      </c>
      <c r="C1054" s="8" t="s">
        <v>8</v>
      </c>
      <c r="D1054" s="6" t="s">
        <v>746</v>
      </c>
      <c r="E1054" s="7"/>
      <c r="F1054" s="26">
        <f>F1055</f>
        <v>23000</v>
      </c>
      <c r="G1054" s="47">
        <f t="shared" ref="G1054" si="404">G1055</f>
        <v>0</v>
      </c>
      <c r="H1054" s="60">
        <f t="shared" si="401"/>
        <v>0</v>
      </c>
    </row>
    <row r="1055" spans="1:8" ht="56.25">
      <c r="A1055" s="17" t="s">
        <v>137</v>
      </c>
      <c r="B1055" s="8" t="s">
        <v>74</v>
      </c>
      <c r="C1055" s="8" t="s">
        <v>8</v>
      </c>
      <c r="D1055" s="6" t="s">
        <v>746</v>
      </c>
      <c r="E1055" s="6" t="s">
        <v>138</v>
      </c>
      <c r="F1055" s="26">
        <f>F1056</f>
        <v>23000</v>
      </c>
      <c r="G1055" s="47">
        <f t="shared" ref="G1055" si="405">G1056</f>
        <v>0</v>
      </c>
      <c r="H1055" s="60">
        <f t="shared" si="401"/>
        <v>0</v>
      </c>
    </row>
    <row r="1056" spans="1:8" ht="18.75">
      <c r="A1056" s="17" t="s">
        <v>139</v>
      </c>
      <c r="B1056" s="8" t="s">
        <v>74</v>
      </c>
      <c r="C1056" s="8" t="s">
        <v>8</v>
      </c>
      <c r="D1056" s="6" t="s">
        <v>746</v>
      </c>
      <c r="E1056" s="6" t="s">
        <v>140</v>
      </c>
      <c r="F1056" s="26">
        <f>23000</f>
        <v>23000</v>
      </c>
      <c r="G1056" s="48">
        <v>0</v>
      </c>
      <c r="H1056" s="60">
        <f t="shared" si="401"/>
        <v>0</v>
      </c>
    </row>
    <row r="1057" spans="1:8" ht="37.5">
      <c r="A1057" s="17" t="s">
        <v>747</v>
      </c>
      <c r="B1057" s="8" t="s">
        <v>74</v>
      </c>
      <c r="C1057" s="8" t="s">
        <v>8</v>
      </c>
      <c r="D1057" s="6" t="s">
        <v>748</v>
      </c>
      <c r="E1057" s="6"/>
      <c r="F1057" s="26">
        <f>F1058</f>
        <v>135147.70000000001</v>
      </c>
      <c r="G1057" s="47">
        <f t="shared" ref="G1057" si="406">G1058</f>
        <v>42300</v>
      </c>
      <c r="H1057" s="60">
        <f t="shared" si="401"/>
        <v>31.299089810629404</v>
      </c>
    </row>
    <row r="1058" spans="1:8" ht="37.5">
      <c r="A1058" s="17" t="s">
        <v>749</v>
      </c>
      <c r="B1058" s="8" t="s">
        <v>74</v>
      </c>
      <c r="C1058" s="8" t="s">
        <v>8</v>
      </c>
      <c r="D1058" s="6" t="s">
        <v>750</v>
      </c>
      <c r="E1058" s="7"/>
      <c r="F1058" s="26">
        <f>F1059</f>
        <v>135147.70000000001</v>
      </c>
      <c r="G1058" s="47">
        <f t="shared" ref="G1058" si="407">G1059</f>
        <v>42300</v>
      </c>
      <c r="H1058" s="60">
        <f t="shared" si="401"/>
        <v>31.299089810629404</v>
      </c>
    </row>
    <row r="1059" spans="1:8" ht="75">
      <c r="A1059" s="17" t="s">
        <v>751</v>
      </c>
      <c r="B1059" s="8" t="s">
        <v>74</v>
      </c>
      <c r="C1059" s="8" t="s">
        <v>8</v>
      </c>
      <c r="D1059" s="6" t="s">
        <v>752</v>
      </c>
      <c r="E1059" s="7"/>
      <c r="F1059" s="26">
        <f>F1060</f>
        <v>135147.70000000001</v>
      </c>
      <c r="G1059" s="47">
        <f t="shared" ref="G1059" si="408">G1060</f>
        <v>42300</v>
      </c>
      <c r="H1059" s="60">
        <f t="shared" si="401"/>
        <v>31.299089810629404</v>
      </c>
    </row>
    <row r="1060" spans="1:8" ht="56.25">
      <c r="A1060" s="17" t="s">
        <v>137</v>
      </c>
      <c r="B1060" s="8" t="s">
        <v>74</v>
      </c>
      <c r="C1060" s="8" t="s">
        <v>8</v>
      </c>
      <c r="D1060" s="6" t="s">
        <v>752</v>
      </c>
      <c r="E1060" s="6" t="s">
        <v>138</v>
      </c>
      <c r="F1060" s="26">
        <f>F1061</f>
        <v>135147.70000000001</v>
      </c>
      <c r="G1060" s="47">
        <f t="shared" ref="G1060" si="409">G1061</f>
        <v>42300</v>
      </c>
      <c r="H1060" s="60">
        <f t="shared" si="401"/>
        <v>31.299089810629404</v>
      </c>
    </row>
    <row r="1061" spans="1:8" ht="19.5" thickBot="1">
      <c r="A1061" s="62" t="s">
        <v>139</v>
      </c>
      <c r="B1061" s="10" t="s">
        <v>74</v>
      </c>
      <c r="C1061" s="10" t="s">
        <v>8</v>
      </c>
      <c r="D1061" s="11" t="s">
        <v>752</v>
      </c>
      <c r="E1061" s="11" t="s">
        <v>140</v>
      </c>
      <c r="F1061" s="27">
        <f>135147.7</f>
        <v>135147.70000000001</v>
      </c>
      <c r="G1061" s="50">
        <v>42300</v>
      </c>
      <c r="H1061" s="67">
        <f t="shared" si="401"/>
        <v>31.299089810629404</v>
      </c>
    </row>
    <row r="1062" spans="1:8" ht="19.5" thickBot="1">
      <c r="A1062" s="21" t="s">
        <v>753</v>
      </c>
      <c r="B1062" s="22" t="s">
        <v>259</v>
      </c>
      <c r="C1062" s="22"/>
      <c r="D1062" s="22"/>
      <c r="E1062" s="22"/>
      <c r="F1062" s="30">
        <f>F1063+F1070+F1080</f>
        <v>45046.2</v>
      </c>
      <c r="G1062" s="43">
        <f t="shared" ref="G1062" si="410">G1063+G1070+G1080</f>
        <v>11732.2</v>
      </c>
      <c r="H1062" s="69">
        <f t="shared" si="401"/>
        <v>26.044816210912359</v>
      </c>
    </row>
    <row r="1063" spans="1:8" ht="18.75">
      <c r="A1063" s="59" t="s">
        <v>754</v>
      </c>
      <c r="B1063" s="5" t="s">
        <v>259</v>
      </c>
      <c r="C1063" s="5" t="s">
        <v>6</v>
      </c>
      <c r="D1063" s="12"/>
      <c r="E1063" s="12"/>
      <c r="F1063" s="25">
        <f t="shared" ref="F1063:F1068" si="411">F1064</f>
        <v>21200</v>
      </c>
      <c r="G1063" s="46">
        <f t="shared" ref="G1063" si="412">G1064</f>
        <v>6979.5</v>
      </c>
      <c r="H1063" s="66">
        <f t="shared" si="401"/>
        <v>32.922169811320757</v>
      </c>
    </row>
    <row r="1064" spans="1:8" ht="93.75">
      <c r="A1064" s="17" t="s">
        <v>120</v>
      </c>
      <c r="B1064" s="8" t="s">
        <v>259</v>
      </c>
      <c r="C1064" s="8" t="s">
        <v>6</v>
      </c>
      <c r="D1064" s="8" t="s">
        <v>121</v>
      </c>
      <c r="E1064" s="8"/>
      <c r="F1064" s="26">
        <f t="shared" si="411"/>
        <v>21200</v>
      </c>
      <c r="G1064" s="47">
        <f t="shared" ref="G1064" si="413">G1065</f>
        <v>6979.5</v>
      </c>
      <c r="H1064" s="60">
        <f t="shared" si="401"/>
        <v>32.922169811320757</v>
      </c>
    </row>
    <row r="1065" spans="1:8" ht="93.75">
      <c r="A1065" s="17" t="s">
        <v>755</v>
      </c>
      <c r="B1065" s="8" t="s">
        <v>259</v>
      </c>
      <c r="C1065" s="8" t="s">
        <v>6</v>
      </c>
      <c r="D1065" s="6" t="s">
        <v>756</v>
      </c>
      <c r="E1065" s="6"/>
      <c r="F1065" s="26">
        <f t="shared" si="411"/>
        <v>21200</v>
      </c>
      <c r="G1065" s="47">
        <f t="shared" ref="G1065" si="414">G1066</f>
        <v>6979.5</v>
      </c>
      <c r="H1065" s="60">
        <f t="shared" si="401"/>
        <v>32.922169811320757</v>
      </c>
    </row>
    <row r="1066" spans="1:8" ht="75">
      <c r="A1066" s="17" t="s">
        <v>757</v>
      </c>
      <c r="B1066" s="8" t="s">
        <v>259</v>
      </c>
      <c r="C1066" s="8" t="s">
        <v>6</v>
      </c>
      <c r="D1066" s="6" t="s">
        <v>758</v>
      </c>
      <c r="E1066" s="7"/>
      <c r="F1066" s="26">
        <f t="shared" si="411"/>
        <v>21200</v>
      </c>
      <c r="G1066" s="47">
        <f t="shared" ref="G1066" si="415">G1067</f>
        <v>6979.5</v>
      </c>
      <c r="H1066" s="60">
        <f t="shared" si="401"/>
        <v>32.922169811320757</v>
      </c>
    </row>
    <row r="1067" spans="1:8" ht="243.75">
      <c r="A1067" s="17" t="s">
        <v>759</v>
      </c>
      <c r="B1067" s="8" t="s">
        <v>259</v>
      </c>
      <c r="C1067" s="8" t="s">
        <v>6</v>
      </c>
      <c r="D1067" s="6" t="s">
        <v>760</v>
      </c>
      <c r="E1067" s="7"/>
      <c r="F1067" s="26">
        <f t="shared" si="411"/>
        <v>21200</v>
      </c>
      <c r="G1067" s="47">
        <f t="shared" ref="G1067" si="416">G1068</f>
        <v>6979.5</v>
      </c>
      <c r="H1067" s="60">
        <f t="shared" si="401"/>
        <v>32.922169811320757</v>
      </c>
    </row>
    <row r="1068" spans="1:8" ht="56.25">
      <c r="A1068" s="17" t="s">
        <v>29</v>
      </c>
      <c r="B1068" s="8" t="s">
        <v>259</v>
      </c>
      <c r="C1068" s="8" t="s">
        <v>6</v>
      </c>
      <c r="D1068" s="6" t="s">
        <v>760</v>
      </c>
      <c r="E1068" s="6" t="s">
        <v>30</v>
      </c>
      <c r="F1068" s="26">
        <f t="shared" si="411"/>
        <v>21200</v>
      </c>
      <c r="G1068" s="47">
        <f t="shared" ref="G1068" si="417">G1069</f>
        <v>6979.5</v>
      </c>
      <c r="H1068" s="60">
        <f t="shared" si="401"/>
        <v>32.922169811320757</v>
      </c>
    </row>
    <row r="1069" spans="1:8" ht="56.25">
      <c r="A1069" s="17" t="s">
        <v>31</v>
      </c>
      <c r="B1069" s="8" t="s">
        <v>259</v>
      </c>
      <c r="C1069" s="8" t="s">
        <v>6</v>
      </c>
      <c r="D1069" s="6" t="s">
        <v>760</v>
      </c>
      <c r="E1069" s="6" t="s">
        <v>32</v>
      </c>
      <c r="F1069" s="26">
        <f>21200</f>
        <v>21200</v>
      </c>
      <c r="G1069" s="48">
        <v>6979.5</v>
      </c>
      <c r="H1069" s="60">
        <f t="shared" si="401"/>
        <v>32.922169811320757</v>
      </c>
    </row>
    <row r="1070" spans="1:8" ht="18.75">
      <c r="A1070" s="17" t="s">
        <v>761</v>
      </c>
      <c r="B1070" s="8" t="s">
        <v>259</v>
      </c>
      <c r="C1070" s="8" t="s">
        <v>8</v>
      </c>
      <c r="D1070" s="9"/>
      <c r="E1070" s="9"/>
      <c r="F1070" s="26">
        <f>F1071</f>
        <v>20500</v>
      </c>
      <c r="G1070" s="47">
        <f t="shared" ref="G1070" si="418">G1071</f>
        <v>4250</v>
      </c>
      <c r="H1070" s="60">
        <f t="shared" si="401"/>
        <v>20.73170731707317</v>
      </c>
    </row>
    <row r="1071" spans="1:8" ht="93.75">
      <c r="A1071" s="17" t="s">
        <v>120</v>
      </c>
      <c r="B1071" s="8" t="s">
        <v>259</v>
      </c>
      <c r="C1071" s="8" t="s">
        <v>8</v>
      </c>
      <c r="D1071" s="8" t="s">
        <v>121</v>
      </c>
      <c r="E1071" s="8"/>
      <c r="F1071" s="26">
        <f>F1072</f>
        <v>20500</v>
      </c>
      <c r="G1071" s="47">
        <f t="shared" ref="G1071" si="419">G1072</f>
        <v>4250</v>
      </c>
      <c r="H1071" s="60">
        <f t="shared" si="401"/>
        <v>20.73170731707317</v>
      </c>
    </row>
    <row r="1072" spans="1:8" ht="93.75">
      <c r="A1072" s="17" t="s">
        <v>755</v>
      </c>
      <c r="B1072" s="8" t="s">
        <v>259</v>
      </c>
      <c r="C1072" s="8" t="s">
        <v>8</v>
      </c>
      <c r="D1072" s="6" t="s">
        <v>756</v>
      </c>
      <c r="E1072" s="6"/>
      <c r="F1072" s="26">
        <f>F1073</f>
        <v>20500</v>
      </c>
      <c r="G1072" s="47">
        <f t="shared" ref="G1072" si="420">G1073</f>
        <v>4250</v>
      </c>
      <c r="H1072" s="60">
        <f t="shared" si="401"/>
        <v>20.73170731707317</v>
      </c>
    </row>
    <row r="1073" spans="1:8" ht="75">
      <c r="A1073" s="17" t="s">
        <v>757</v>
      </c>
      <c r="B1073" s="8" t="s">
        <v>259</v>
      </c>
      <c r="C1073" s="8" t="s">
        <v>8</v>
      </c>
      <c r="D1073" s="6" t="s">
        <v>758</v>
      </c>
      <c r="E1073" s="7"/>
      <c r="F1073" s="26">
        <f>F1074+F1077</f>
        <v>20500</v>
      </c>
      <c r="G1073" s="47">
        <f t="shared" ref="G1073" si="421">G1074+G1077</f>
        <v>4250</v>
      </c>
      <c r="H1073" s="60">
        <f t="shared" si="401"/>
        <v>20.73170731707317</v>
      </c>
    </row>
    <row r="1074" spans="1:8" ht="243.75">
      <c r="A1074" s="17" t="s">
        <v>759</v>
      </c>
      <c r="B1074" s="8" t="s">
        <v>259</v>
      </c>
      <c r="C1074" s="8" t="s">
        <v>8</v>
      </c>
      <c r="D1074" s="6" t="s">
        <v>760</v>
      </c>
      <c r="E1074" s="7"/>
      <c r="F1074" s="26">
        <f>F1075</f>
        <v>3500</v>
      </c>
      <c r="G1074" s="47">
        <f t="shared" ref="G1074" si="422">G1075</f>
        <v>0</v>
      </c>
      <c r="H1074" s="60">
        <f t="shared" si="401"/>
        <v>0</v>
      </c>
    </row>
    <row r="1075" spans="1:8" ht="56.25">
      <c r="A1075" s="17" t="s">
        <v>29</v>
      </c>
      <c r="B1075" s="8" t="s">
        <v>259</v>
      </c>
      <c r="C1075" s="8" t="s">
        <v>8</v>
      </c>
      <c r="D1075" s="6" t="s">
        <v>760</v>
      </c>
      <c r="E1075" s="6" t="s">
        <v>30</v>
      </c>
      <c r="F1075" s="26">
        <f>F1076</f>
        <v>3500</v>
      </c>
      <c r="G1075" s="47">
        <f t="shared" ref="G1075" si="423">G1076</f>
        <v>0</v>
      </c>
      <c r="H1075" s="60">
        <f t="shared" si="401"/>
        <v>0</v>
      </c>
    </row>
    <row r="1076" spans="1:8" ht="56.25">
      <c r="A1076" s="17" t="s">
        <v>31</v>
      </c>
      <c r="B1076" s="8" t="s">
        <v>259</v>
      </c>
      <c r="C1076" s="8" t="s">
        <v>8</v>
      </c>
      <c r="D1076" s="6" t="s">
        <v>760</v>
      </c>
      <c r="E1076" s="6" t="s">
        <v>32</v>
      </c>
      <c r="F1076" s="26">
        <f>3500</f>
        <v>3500</v>
      </c>
      <c r="G1076" s="48">
        <v>0</v>
      </c>
      <c r="H1076" s="60">
        <f t="shared" si="401"/>
        <v>0</v>
      </c>
    </row>
    <row r="1077" spans="1:8" ht="56.25">
      <c r="A1077" s="17" t="s">
        <v>762</v>
      </c>
      <c r="B1077" s="8" t="s">
        <v>259</v>
      </c>
      <c r="C1077" s="8" t="s">
        <v>8</v>
      </c>
      <c r="D1077" s="6" t="s">
        <v>763</v>
      </c>
      <c r="E1077" s="7"/>
      <c r="F1077" s="26">
        <f>F1078</f>
        <v>17000</v>
      </c>
      <c r="G1077" s="47">
        <f t="shared" ref="G1077" si="424">G1078</f>
        <v>4250</v>
      </c>
      <c r="H1077" s="60">
        <f t="shared" si="401"/>
        <v>25</v>
      </c>
    </row>
    <row r="1078" spans="1:8" ht="56.25">
      <c r="A1078" s="17" t="s">
        <v>137</v>
      </c>
      <c r="B1078" s="8" t="s">
        <v>259</v>
      </c>
      <c r="C1078" s="8" t="s">
        <v>8</v>
      </c>
      <c r="D1078" s="6" t="s">
        <v>763</v>
      </c>
      <c r="E1078" s="6" t="s">
        <v>138</v>
      </c>
      <c r="F1078" s="26">
        <f>F1079</f>
        <v>17000</v>
      </c>
      <c r="G1078" s="47">
        <f t="shared" ref="G1078" si="425">G1079</f>
        <v>4250</v>
      </c>
      <c r="H1078" s="60">
        <f t="shared" si="401"/>
        <v>25</v>
      </c>
    </row>
    <row r="1079" spans="1:8" ht="18.75">
      <c r="A1079" s="17" t="s">
        <v>415</v>
      </c>
      <c r="B1079" s="8" t="s">
        <v>259</v>
      </c>
      <c r="C1079" s="8" t="s">
        <v>8</v>
      </c>
      <c r="D1079" s="6" t="s">
        <v>763</v>
      </c>
      <c r="E1079" s="6" t="s">
        <v>416</v>
      </c>
      <c r="F1079" s="26">
        <f>17000</f>
        <v>17000</v>
      </c>
      <c r="G1079" s="48">
        <v>4250</v>
      </c>
      <c r="H1079" s="60">
        <f t="shared" si="401"/>
        <v>25</v>
      </c>
    </row>
    <row r="1080" spans="1:8" ht="37.5">
      <c r="A1080" s="17" t="s">
        <v>764</v>
      </c>
      <c r="B1080" s="8" t="s">
        <v>259</v>
      </c>
      <c r="C1080" s="8" t="s">
        <v>34</v>
      </c>
      <c r="D1080" s="9"/>
      <c r="E1080" s="9"/>
      <c r="F1080" s="26">
        <f>F1081</f>
        <v>3346.2</v>
      </c>
      <c r="G1080" s="47">
        <f t="shared" ref="G1080" si="426">G1081</f>
        <v>502.7</v>
      </c>
      <c r="H1080" s="60">
        <f t="shared" si="401"/>
        <v>15.023011176857331</v>
      </c>
    </row>
    <row r="1081" spans="1:8" ht="93.75">
      <c r="A1081" s="17" t="s">
        <v>120</v>
      </c>
      <c r="B1081" s="8" t="s">
        <v>259</v>
      </c>
      <c r="C1081" s="8" t="s">
        <v>34</v>
      </c>
      <c r="D1081" s="8" t="s">
        <v>121</v>
      </c>
      <c r="E1081" s="8"/>
      <c r="F1081" s="26">
        <f>F1082</f>
        <v>3346.2</v>
      </c>
      <c r="G1081" s="47">
        <f t="shared" ref="G1081" si="427">G1082</f>
        <v>502.7</v>
      </c>
      <c r="H1081" s="60">
        <f t="shared" si="401"/>
        <v>15.023011176857331</v>
      </c>
    </row>
    <row r="1082" spans="1:8" ht="93.75">
      <c r="A1082" s="17" t="s">
        <v>755</v>
      </c>
      <c r="B1082" s="8" t="s">
        <v>259</v>
      </c>
      <c r="C1082" s="8" t="s">
        <v>34</v>
      </c>
      <c r="D1082" s="6" t="s">
        <v>756</v>
      </c>
      <c r="E1082" s="6"/>
      <c r="F1082" s="26">
        <f>F1083+F1087</f>
        <v>3346.2</v>
      </c>
      <c r="G1082" s="47">
        <f t="shared" ref="G1082" si="428">G1083+G1087</f>
        <v>502.7</v>
      </c>
      <c r="H1082" s="60">
        <f t="shared" si="401"/>
        <v>15.023011176857331</v>
      </c>
    </row>
    <row r="1083" spans="1:8" ht="75">
      <c r="A1083" s="17" t="s">
        <v>757</v>
      </c>
      <c r="B1083" s="8" t="s">
        <v>259</v>
      </c>
      <c r="C1083" s="8" t="s">
        <v>34</v>
      </c>
      <c r="D1083" s="6" t="s">
        <v>758</v>
      </c>
      <c r="E1083" s="7"/>
      <c r="F1083" s="26">
        <f>F1084</f>
        <v>2146.1999999999998</v>
      </c>
      <c r="G1083" s="47">
        <f t="shared" ref="G1083" si="429">G1084</f>
        <v>403.7</v>
      </c>
      <c r="H1083" s="60">
        <f t="shared" si="401"/>
        <v>18.809989749324387</v>
      </c>
    </row>
    <row r="1084" spans="1:8" ht="243.75">
      <c r="A1084" s="17" t="s">
        <v>759</v>
      </c>
      <c r="B1084" s="8" t="s">
        <v>259</v>
      </c>
      <c r="C1084" s="8" t="s">
        <v>34</v>
      </c>
      <c r="D1084" s="6" t="s">
        <v>760</v>
      </c>
      <c r="E1084" s="7"/>
      <c r="F1084" s="26">
        <f>F1085</f>
        <v>2146.1999999999998</v>
      </c>
      <c r="G1084" s="47">
        <f t="shared" ref="G1084" si="430">G1085</f>
        <v>403.7</v>
      </c>
      <c r="H1084" s="60">
        <f t="shared" si="401"/>
        <v>18.809989749324387</v>
      </c>
    </row>
    <row r="1085" spans="1:8" ht="56.25">
      <c r="A1085" s="17" t="s">
        <v>29</v>
      </c>
      <c r="B1085" s="8" t="s">
        <v>259</v>
      </c>
      <c r="C1085" s="8" t="s">
        <v>34</v>
      </c>
      <c r="D1085" s="6" t="s">
        <v>760</v>
      </c>
      <c r="E1085" s="6" t="s">
        <v>30</v>
      </c>
      <c r="F1085" s="26">
        <f>F1086</f>
        <v>2146.1999999999998</v>
      </c>
      <c r="G1085" s="47">
        <f t="shared" ref="G1085" si="431">G1086</f>
        <v>403.7</v>
      </c>
      <c r="H1085" s="60">
        <f t="shared" si="401"/>
        <v>18.809989749324387</v>
      </c>
    </row>
    <row r="1086" spans="1:8" ht="56.25">
      <c r="A1086" s="17" t="s">
        <v>31</v>
      </c>
      <c r="B1086" s="8" t="s">
        <v>259</v>
      </c>
      <c r="C1086" s="8" t="s">
        <v>34</v>
      </c>
      <c r="D1086" s="6" t="s">
        <v>760</v>
      </c>
      <c r="E1086" s="6" t="s">
        <v>32</v>
      </c>
      <c r="F1086" s="26">
        <v>2146.1999999999998</v>
      </c>
      <c r="G1086" s="48">
        <v>403.7</v>
      </c>
      <c r="H1086" s="60">
        <f t="shared" si="401"/>
        <v>18.809989749324387</v>
      </c>
    </row>
    <row r="1087" spans="1:8" ht="150">
      <c r="A1087" s="17" t="s">
        <v>765</v>
      </c>
      <c r="B1087" s="8" t="s">
        <v>259</v>
      </c>
      <c r="C1087" s="8" t="s">
        <v>34</v>
      </c>
      <c r="D1087" s="6" t="s">
        <v>766</v>
      </c>
      <c r="E1087" s="7"/>
      <c r="F1087" s="26">
        <f>F1088</f>
        <v>1200</v>
      </c>
      <c r="G1087" s="47">
        <f t="shared" ref="G1087" si="432">G1088</f>
        <v>99</v>
      </c>
      <c r="H1087" s="60">
        <f t="shared" si="401"/>
        <v>8.25</v>
      </c>
    </row>
    <row r="1088" spans="1:8" ht="243.75">
      <c r="A1088" s="17" t="s">
        <v>759</v>
      </c>
      <c r="B1088" s="8" t="s">
        <v>259</v>
      </c>
      <c r="C1088" s="8" t="s">
        <v>34</v>
      </c>
      <c r="D1088" s="6" t="s">
        <v>767</v>
      </c>
      <c r="E1088" s="7"/>
      <c r="F1088" s="26">
        <f>F1089</f>
        <v>1200</v>
      </c>
      <c r="G1088" s="47">
        <f t="shared" ref="G1088" si="433">G1089</f>
        <v>99</v>
      </c>
      <c r="H1088" s="60">
        <f t="shared" si="401"/>
        <v>8.25</v>
      </c>
    </row>
    <row r="1089" spans="1:8" ht="56.25">
      <c r="A1089" s="17" t="s">
        <v>29</v>
      </c>
      <c r="B1089" s="8" t="s">
        <v>259</v>
      </c>
      <c r="C1089" s="8" t="s">
        <v>34</v>
      </c>
      <c r="D1089" s="6" t="s">
        <v>767</v>
      </c>
      <c r="E1089" s="6" t="s">
        <v>30</v>
      </c>
      <c r="F1089" s="26">
        <f>F1090</f>
        <v>1200</v>
      </c>
      <c r="G1089" s="47">
        <f t="shared" ref="G1089" si="434">G1090</f>
        <v>99</v>
      </c>
      <c r="H1089" s="60">
        <f t="shared" si="401"/>
        <v>8.25</v>
      </c>
    </row>
    <row r="1090" spans="1:8" ht="57" thickBot="1">
      <c r="A1090" s="65" t="s">
        <v>31</v>
      </c>
      <c r="B1090" s="10" t="s">
        <v>259</v>
      </c>
      <c r="C1090" s="10" t="s">
        <v>34</v>
      </c>
      <c r="D1090" s="11" t="s">
        <v>767</v>
      </c>
      <c r="E1090" s="11" t="s">
        <v>32</v>
      </c>
      <c r="F1090" s="27">
        <v>1200</v>
      </c>
      <c r="G1090" s="50">
        <v>99</v>
      </c>
      <c r="H1090" s="67">
        <f t="shared" si="401"/>
        <v>8.25</v>
      </c>
    </row>
    <row r="1091" spans="1:8" ht="38.25" thickBot="1">
      <c r="A1091" s="21" t="s">
        <v>768</v>
      </c>
      <c r="B1091" s="22" t="s">
        <v>82</v>
      </c>
      <c r="C1091" s="22"/>
      <c r="D1091" s="22"/>
      <c r="E1091" s="22"/>
      <c r="F1091" s="30">
        <f t="shared" ref="F1091:F1097" si="435">F1092</f>
        <v>102954</v>
      </c>
      <c r="G1091" s="43">
        <f t="shared" ref="G1091" si="436">G1092</f>
        <v>15220.2</v>
      </c>
      <c r="H1091" s="69">
        <f t="shared" si="401"/>
        <v>14.783495541698235</v>
      </c>
    </row>
    <row r="1092" spans="1:8" ht="37.5">
      <c r="A1092" s="59" t="s">
        <v>769</v>
      </c>
      <c r="B1092" s="5" t="s">
        <v>82</v>
      </c>
      <c r="C1092" s="5" t="s">
        <v>6</v>
      </c>
      <c r="D1092" s="12"/>
      <c r="E1092" s="12"/>
      <c r="F1092" s="25">
        <f t="shared" si="435"/>
        <v>102954</v>
      </c>
      <c r="G1092" s="46">
        <f t="shared" ref="G1092" si="437">G1093</f>
        <v>15220.2</v>
      </c>
      <c r="H1092" s="66">
        <f t="shared" si="401"/>
        <v>14.783495541698235</v>
      </c>
    </row>
    <row r="1093" spans="1:8" ht="37.5">
      <c r="A1093" s="17" t="s">
        <v>9</v>
      </c>
      <c r="B1093" s="8" t="s">
        <v>82</v>
      </c>
      <c r="C1093" s="8" t="s">
        <v>6</v>
      </c>
      <c r="D1093" s="8" t="s">
        <v>10</v>
      </c>
      <c r="E1093" s="8"/>
      <c r="F1093" s="26">
        <f t="shared" si="435"/>
        <v>102954</v>
      </c>
      <c r="G1093" s="47">
        <f t="shared" ref="G1093" si="438">G1094</f>
        <v>15220.2</v>
      </c>
      <c r="H1093" s="60">
        <f t="shared" si="401"/>
        <v>14.783495541698235</v>
      </c>
    </row>
    <row r="1094" spans="1:8" ht="37.5">
      <c r="A1094" s="17" t="s">
        <v>770</v>
      </c>
      <c r="B1094" s="8" t="s">
        <v>82</v>
      </c>
      <c r="C1094" s="8" t="s">
        <v>6</v>
      </c>
      <c r="D1094" s="6" t="s">
        <v>771</v>
      </c>
      <c r="E1094" s="6"/>
      <c r="F1094" s="26">
        <f t="shared" si="435"/>
        <v>102954</v>
      </c>
      <c r="G1094" s="47">
        <f t="shared" ref="G1094" si="439">G1095</f>
        <v>15220.2</v>
      </c>
      <c r="H1094" s="60">
        <f t="shared" si="401"/>
        <v>14.783495541698235</v>
      </c>
    </row>
    <row r="1095" spans="1:8" ht="37.5">
      <c r="A1095" s="17" t="s">
        <v>772</v>
      </c>
      <c r="B1095" s="8" t="s">
        <v>82</v>
      </c>
      <c r="C1095" s="8" t="s">
        <v>6</v>
      </c>
      <c r="D1095" s="6" t="s">
        <v>773</v>
      </c>
      <c r="E1095" s="7"/>
      <c r="F1095" s="26">
        <f t="shared" si="435"/>
        <v>102954</v>
      </c>
      <c r="G1095" s="47">
        <f t="shared" ref="G1095" si="440">G1096</f>
        <v>15220.2</v>
      </c>
      <c r="H1095" s="60">
        <f t="shared" si="401"/>
        <v>14.783495541698235</v>
      </c>
    </row>
    <row r="1096" spans="1:8" ht="18.75">
      <c r="A1096" s="17" t="s">
        <v>774</v>
      </c>
      <c r="B1096" s="8" t="s">
        <v>82</v>
      </c>
      <c r="C1096" s="8" t="s">
        <v>6</v>
      </c>
      <c r="D1096" s="6" t="s">
        <v>775</v>
      </c>
      <c r="E1096" s="7"/>
      <c r="F1096" s="26">
        <f t="shared" si="435"/>
        <v>102954</v>
      </c>
      <c r="G1096" s="47">
        <f t="shared" ref="G1096" si="441">G1097</f>
        <v>15220.2</v>
      </c>
      <c r="H1096" s="60">
        <f t="shared" si="401"/>
        <v>14.783495541698235</v>
      </c>
    </row>
    <row r="1097" spans="1:8" ht="37.5">
      <c r="A1097" s="17" t="s">
        <v>768</v>
      </c>
      <c r="B1097" s="8" t="s">
        <v>82</v>
      </c>
      <c r="C1097" s="8" t="s">
        <v>6</v>
      </c>
      <c r="D1097" s="6" t="s">
        <v>775</v>
      </c>
      <c r="E1097" s="6" t="s">
        <v>776</v>
      </c>
      <c r="F1097" s="26">
        <f t="shared" si="435"/>
        <v>102954</v>
      </c>
      <c r="G1097" s="47">
        <f t="shared" ref="G1097" si="442">G1098</f>
        <v>15220.2</v>
      </c>
      <c r="H1097" s="60">
        <f t="shared" si="401"/>
        <v>14.783495541698235</v>
      </c>
    </row>
    <row r="1098" spans="1:8" ht="19.5" thickBot="1">
      <c r="A1098" s="18" t="s">
        <v>774</v>
      </c>
      <c r="B1098" s="19" t="s">
        <v>82</v>
      </c>
      <c r="C1098" s="19" t="s">
        <v>6</v>
      </c>
      <c r="D1098" s="20" t="s">
        <v>775</v>
      </c>
      <c r="E1098" s="20" t="s">
        <v>777</v>
      </c>
      <c r="F1098" s="28">
        <f>108304-5000-350</f>
        <v>102954</v>
      </c>
      <c r="G1098" s="29">
        <v>15220.2</v>
      </c>
      <c r="H1098" s="57">
        <f t="shared" si="401"/>
        <v>14.783495541698235</v>
      </c>
    </row>
    <row r="1099" spans="1:8" ht="36" customHeight="1" thickBot="1">
      <c r="A1099" s="77" t="s">
        <v>778</v>
      </c>
      <c r="B1099" s="78"/>
      <c r="C1099" s="78"/>
      <c r="D1099" s="78"/>
      <c r="E1099" s="79"/>
      <c r="F1099" s="58">
        <f>F1091+F1062+F1027+F967+F959+F871+F656+F623+F424+F255+F214+F206+F15</f>
        <v>11407810.500000002</v>
      </c>
      <c r="G1099" s="58">
        <f>G1091+G1062+G1027+G967+G959+G871+G656+G623+G424+G255+G214+G206+G15</f>
        <v>2254067.5</v>
      </c>
      <c r="H1099" s="56">
        <f t="shared" si="401"/>
        <v>19.758984425626632</v>
      </c>
    </row>
    <row r="1100" spans="1:8" ht="15.75">
      <c r="A1100" s="2"/>
      <c r="B1100" s="2"/>
      <c r="C1100" s="2"/>
      <c r="D1100" s="2"/>
      <c r="E1100" s="2"/>
      <c r="F1100" s="2"/>
      <c r="G1100" s="2"/>
      <c r="H1100" s="2"/>
    </row>
    <row r="1101" spans="1:8" ht="21.4" customHeight="1">
      <c r="A1101" s="80"/>
      <c r="B1101" s="80"/>
      <c r="C1101" s="80"/>
      <c r="D1101" s="80"/>
      <c r="E1101" s="2"/>
      <c r="F1101" s="2"/>
      <c r="G1101" s="2"/>
      <c r="H1101" s="3"/>
    </row>
  </sheetData>
  <mergeCells count="11">
    <mergeCell ref="A9:I9"/>
    <mergeCell ref="A10:I10"/>
    <mergeCell ref="A1099:E1099"/>
    <mergeCell ref="A1101:D1101"/>
    <mergeCell ref="A11:H11"/>
    <mergeCell ref="A12:A13"/>
    <mergeCell ref="B12:B13"/>
    <mergeCell ref="C12:C13"/>
    <mergeCell ref="D12:D13"/>
    <mergeCell ref="E12:E13"/>
    <mergeCell ref="F12:H12"/>
  </mergeCells>
  <pageMargins left="1.1811023622047245" right="0.39370078740157483" top="0.39370078740157483" bottom="0.39370078740157483" header="0.31496062992125984" footer="0.31496062992125984"/>
  <pageSetup paperSize="9" scale="54" fitToHeight="0" orientation="portrait" r:id="rId1"/>
  <headerFooter>
    <oddFooter>&amp;L730/по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Результат 1</vt:lpstr>
      <vt:lpstr>'Результат 1'!Заголовки_для_печати</vt:lpstr>
      <vt:lpstr>'Результат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Zver</cp:lastModifiedBy>
  <cp:lastPrinted>2020-04-27T07:06:17Z</cp:lastPrinted>
  <dcterms:created xsi:type="dcterms:W3CDTF">2019-11-14T09:57:24Z</dcterms:created>
  <dcterms:modified xsi:type="dcterms:W3CDTF">2020-05-06T13:56:37Z</dcterms:modified>
</cp:coreProperties>
</file>